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66925"/>
  <mc:AlternateContent xmlns:mc="http://schemas.openxmlformats.org/markup-compatibility/2006">
    <mc:Choice Requires="x15">
      <x15ac:absPath xmlns:x15ac="http://schemas.microsoft.com/office/spreadsheetml/2010/11/ac" url="https://crdfglobal-my.sharepoint.com/personal/mlabumbard_crdfglobal_org/Documents/Desktop/"/>
    </mc:Choice>
  </mc:AlternateContent>
  <xr:revisionPtr revIDLastSave="0" documentId="8_{E392C3A8-3E2A-48AA-A432-E199A1E15766}" xr6:coauthVersionLast="47" xr6:coauthVersionMax="47" xr10:uidLastSave="{00000000-0000-0000-0000-000000000000}"/>
  <bookViews>
    <workbookView xWindow="492" yWindow="804" windowWidth="20232" windowHeight="10824" firstSheet="2" activeTab="2" xr2:uid="{00000000-000D-0000-FFFF-FFFF00000000}"/>
  </bookViews>
  <sheets>
    <sheet name="Summary (CRDF)" sheetId="10" state="hidden" r:id="rId1"/>
    <sheet name="Lists" sheetId="3" state="hidden" r:id="rId2"/>
    <sheet name="Budget" sheetId="33" r:id="rId3"/>
    <sheet name="Budget Narrative" sheetId="35" r:id="rId4"/>
    <sheet name="Payments Schedule" sheetId="38" r:id="rId5"/>
    <sheet name="Workplan" sheetId="37" r:id="rId6"/>
    <sheet name="Primary" sheetId="22" state="hidden" r:id="rId7"/>
    <sheet name="Contract" sheetId="31" state="hidden" r:id="rId8"/>
    <sheet name="Subaward (1)" sheetId="26" state="hidden" r:id="rId9"/>
    <sheet name="Subaward (2)" sheetId="28" state="hidden" r:id="rId10"/>
    <sheet name="Subaward (3)" sheetId="29" state="hidden" r:id="rId11"/>
    <sheet name="Subaward (4)" sheetId="30" state="hidden" r:id="rId12"/>
    <sheet name="Costshares" sheetId="24" state="hidden" r:id="rId13"/>
    <sheet name="Training" sheetId="27" state="hidden" r:id="rId14"/>
  </sheets>
  <definedNames>
    <definedName name="_xlnm.Print_Area" localSheetId="2">Budget!$B$2:$L$100</definedName>
    <definedName name="_xlnm.Print_Area" localSheetId="3">'Budget Narrative'!$B$2:$K$22</definedName>
    <definedName name="_xlnm.Print_Area" localSheetId="7">Contract!$B$3:$K$147</definedName>
    <definedName name="_xlnm.Print_Area" localSheetId="12">Costshares!$C$2:$M$264</definedName>
    <definedName name="_xlnm.Print_Area" localSheetId="4">'Payments Schedule'!#REF!</definedName>
    <definedName name="_xlnm.Print_Area" localSheetId="6">Primary!$B$4:$K$338</definedName>
    <definedName name="_xlnm.Print_Area" localSheetId="8">'Subaward (1)'!$B$3:$K$339</definedName>
    <definedName name="_xlnm.Print_Area" localSheetId="9">'Subaward (2)'!$B$3:$K$339</definedName>
    <definedName name="_xlnm.Print_Area" localSheetId="10">'Subaward (3)'!$B$3:$K$339</definedName>
    <definedName name="_xlnm.Print_Area" localSheetId="11">'Subaward (4)'!$B$3:$K$339</definedName>
    <definedName name="_xlnm.Print_Area" localSheetId="13">Training!$B$3:$K$215</definedName>
    <definedName name="_xlnm.Print_Area" localSheetId="5">Workplan!#REF!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0" i="33" l="1"/>
  <c r="K26" i="33"/>
  <c r="K27" i="33"/>
  <c r="AF27" i="38"/>
  <c r="AF28" i="38"/>
  <c r="AF29" i="38"/>
  <c r="AF30" i="38"/>
  <c r="AF31" i="38"/>
  <c r="AF32" i="38"/>
  <c r="AE32" i="38"/>
  <c r="AD32" i="38"/>
  <c r="AC32" i="38"/>
  <c r="AB32" i="38"/>
  <c r="AA32" i="38"/>
  <c r="Z32" i="38"/>
  <c r="Y32" i="38"/>
  <c r="X32" i="38"/>
  <c r="W32" i="38"/>
  <c r="V32" i="38"/>
  <c r="U32" i="38"/>
  <c r="T32" i="38"/>
  <c r="S32" i="38"/>
  <c r="R32" i="38"/>
  <c r="Q32" i="38"/>
  <c r="P32" i="38"/>
  <c r="O32" i="38"/>
  <c r="N32" i="38"/>
  <c r="M32" i="38"/>
  <c r="L32" i="38"/>
  <c r="K32" i="38"/>
  <c r="J32" i="38"/>
  <c r="I32" i="38"/>
  <c r="H32" i="38"/>
  <c r="F17" i="38"/>
  <c r="K82" i="33"/>
  <c r="J85" i="33" s="1"/>
  <c r="K84" i="33"/>
  <c r="K88" i="33"/>
  <c r="K89" i="33"/>
  <c r="J91" i="33" s="1"/>
  <c r="K90" i="33"/>
  <c r="K94" i="33"/>
  <c r="J96" i="33" s="1"/>
  <c r="K95" i="33"/>
  <c r="K110" i="33"/>
  <c r="K43" i="33"/>
  <c r="K44" i="33"/>
  <c r="K45" i="33"/>
  <c r="J53" i="33" s="1"/>
  <c r="K104" i="33" s="1"/>
  <c r="K60" i="33"/>
  <c r="J65" i="33" s="1"/>
  <c r="K61" i="33"/>
  <c r="K72" i="33"/>
  <c r="K73" i="33"/>
  <c r="J77" i="33"/>
  <c r="K74" i="33"/>
  <c r="K75" i="33"/>
  <c r="K76" i="33"/>
  <c r="K62" i="33"/>
  <c r="K63" i="33"/>
  <c r="K64" i="33"/>
  <c r="K46" i="33"/>
  <c r="K47" i="33"/>
  <c r="K48" i="33"/>
  <c r="K49" i="33"/>
  <c r="K50" i="33"/>
  <c r="K51" i="33"/>
  <c r="K52" i="33"/>
  <c r="K28" i="33"/>
  <c r="K29" i="33"/>
  <c r="K30" i="33"/>
  <c r="K31" i="33"/>
  <c r="K32" i="33"/>
  <c r="K33" i="33"/>
  <c r="K34" i="33"/>
  <c r="K35" i="33"/>
  <c r="I325" i="22"/>
  <c r="I327" i="22"/>
  <c r="I324" i="22"/>
  <c r="F10" i="33"/>
  <c r="J16" i="31"/>
  <c r="J17" i="31"/>
  <c r="J18" i="31"/>
  <c r="J19" i="31"/>
  <c r="J20" i="31"/>
  <c r="J21" i="31"/>
  <c r="I54" i="31"/>
  <c r="I55" i="31"/>
  <c r="I56" i="31"/>
  <c r="I57" i="31"/>
  <c r="I58" i="31"/>
  <c r="I59" i="31"/>
  <c r="I60" i="31"/>
  <c r="I61" i="31"/>
  <c r="I62" i="31"/>
  <c r="I53" i="31"/>
  <c r="J126" i="31"/>
  <c r="J125" i="31"/>
  <c r="J124" i="31"/>
  <c r="J123" i="31"/>
  <c r="J122" i="31"/>
  <c r="J121" i="31"/>
  <c r="J120" i="31"/>
  <c r="J119" i="31"/>
  <c r="J118" i="31"/>
  <c r="J117" i="31"/>
  <c r="J113" i="31"/>
  <c r="J108" i="31"/>
  <c r="J103" i="31"/>
  <c r="J96" i="31"/>
  <c r="J95" i="31"/>
  <c r="I95" i="31"/>
  <c r="H95" i="31"/>
  <c r="G95" i="31"/>
  <c r="F95" i="31"/>
  <c r="E95" i="31"/>
  <c r="J94" i="31"/>
  <c r="J93" i="31"/>
  <c r="I93" i="31"/>
  <c r="H93" i="31"/>
  <c r="G93" i="31"/>
  <c r="F93" i="31"/>
  <c r="E93" i="31"/>
  <c r="J92" i="31"/>
  <c r="J91" i="31"/>
  <c r="I91" i="31"/>
  <c r="H91" i="31"/>
  <c r="G91" i="31"/>
  <c r="F91" i="31"/>
  <c r="E91" i="31"/>
  <c r="J90" i="31"/>
  <c r="J88" i="31"/>
  <c r="J97" i="31"/>
  <c r="J127" i="31"/>
  <c r="J114" i="31"/>
  <c r="J89" i="31"/>
  <c r="I89" i="31"/>
  <c r="H89" i="31"/>
  <c r="G89" i="31"/>
  <c r="F89" i="31"/>
  <c r="E89" i="31"/>
  <c r="J87" i="31"/>
  <c r="I87" i="31"/>
  <c r="H87" i="31"/>
  <c r="G87" i="31"/>
  <c r="F87" i="31"/>
  <c r="E87" i="31"/>
  <c r="E85" i="31"/>
  <c r="I79" i="31"/>
  <c r="I78" i="31"/>
  <c r="I77" i="31"/>
  <c r="I76" i="31"/>
  <c r="I75" i="31"/>
  <c r="I74" i="31"/>
  <c r="I73" i="31"/>
  <c r="I72" i="31"/>
  <c r="I71" i="31"/>
  <c r="I70" i="31"/>
  <c r="I80" i="31"/>
  <c r="I135" i="31"/>
  <c r="J45" i="31"/>
  <c r="J44" i="31"/>
  <c r="J43" i="31"/>
  <c r="J42" i="31"/>
  <c r="J41" i="31"/>
  <c r="J40" i="31"/>
  <c r="J39" i="31"/>
  <c r="J38" i="31"/>
  <c r="J37" i="31"/>
  <c r="J36" i="31"/>
  <c r="J35" i="31"/>
  <c r="J34" i="31"/>
  <c r="J33" i="31"/>
  <c r="J32" i="31"/>
  <c r="J31" i="31"/>
  <c r="J30" i="31"/>
  <c r="J29" i="31"/>
  <c r="J28" i="31"/>
  <c r="J27" i="31"/>
  <c r="J26" i="31"/>
  <c r="J25" i="31"/>
  <c r="J24" i="31"/>
  <c r="J23" i="31"/>
  <c r="J22" i="31"/>
  <c r="I63" i="31"/>
  <c r="I134" i="31"/>
  <c r="J218" i="22"/>
  <c r="J25" i="27"/>
  <c r="J26" i="27"/>
  <c r="J27" i="27"/>
  <c r="J28" i="27"/>
  <c r="J29" i="27"/>
  <c r="J30" i="27"/>
  <c r="J31" i="27"/>
  <c r="J32" i="27"/>
  <c r="J33" i="27"/>
  <c r="J24" i="27"/>
  <c r="J58" i="22"/>
  <c r="J59" i="22"/>
  <c r="J60" i="22"/>
  <c r="J61" i="22"/>
  <c r="J62" i="22"/>
  <c r="J63" i="22"/>
  <c r="J57" i="22"/>
  <c r="J64" i="22"/>
  <c r="J65" i="22"/>
  <c r="J66" i="22"/>
  <c r="G150" i="27"/>
  <c r="I150" i="27"/>
  <c r="H136" i="27"/>
  <c r="I136" i="27"/>
  <c r="D329" i="30"/>
  <c r="J297" i="30"/>
  <c r="J296" i="30"/>
  <c r="J298" i="30"/>
  <c r="J292" i="30"/>
  <c r="J291" i="30"/>
  <c r="J290" i="30"/>
  <c r="J289" i="30"/>
  <c r="J288" i="30"/>
  <c r="J287" i="30"/>
  <c r="J286" i="30"/>
  <c r="J285" i="30"/>
  <c r="J284" i="30"/>
  <c r="J283" i="30"/>
  <c r="J293" i="30"/>
  <c r="H279" i="30"/>
  <c r="J279" i="30"/>
  <c r="J280" i="30"/>
  <c r="F279" i="30"/>
  <c r="J275" i="30"/>
  <c r="J270" i="30"/>
  <c r="J265" i="30"/>
  <c r="J276" i="30"/>
  <c r="J258" i="30"/>
  <c r="J257" i="30"/>
  <c r="J256" i="30"/>
  <c r="J255" i="30"/>
  <c r="J254" i="30"/>
  <c r="J246" i="30"/>
  <c r="J245" i="30"/>
  <c r="J247" i="30"/>
  <c r="J241" i="30"/>
  <c r="J240" i="30"/>
  <c r="J239" i="30"/>
  <c r="J238" i="30"/>
  <c r="J237" i="30"/>
  <c r="J236" i="30"/>
  <c r="J235" i="30"/>
  <c r="J232" i="30"/>
  <c r="J233" i="30"/>
  <c r="J234" i="30"/>
  <c r="J242" i="30"/>
  <c r="J228" i="30"/>
  <c r="J223" i="30"/>
  <c r="J218" i="30"/>
  <c r="J211" i="30"/>
  <c r="J203" i="30"/>
  <c r="J205" i="30"/>
  <c r="J207" i="30"/>
  <c r="J209" i="30"/>
  <c r="J212" i="30"/>
  <c r="J210" i="30"/>
  <c r="I210" i="30"/>
  <c r="H210" i="30"/>
  <c r="G210" i="30"/>
  <c r="F210" i="30"/>
  <c r="E210" i="30"/>
  <c r="J208" i="30"/>
  <c r="I208" i="30"/>
  <c r="H208" i="30"/>
  <c r="G208" i="30"/>
  <c r="F208" i="30"/>
  <c r="E208" i="30"/>
  <c r="J206" i="30"/>
  <c r="I206" i="30"/>
  <c r="H206" i="30"/>
  <c r="G206" i="30"/>
  <c r="F206" i="30"/>
  <c r="E206" i="30"/>
  <c r="J204" i="30"/>
  <c r="I204" i="30"/>
  <c r="H204" i="30"/>
  <c r="G204" i="30"/>
  <c r="F204" i="30"/>
  <c r="E204" i="30"/>
  <c r="J202" i="30"/>
  <c r="I202" i="30"/>
  <c r="H202" i="30"/>
  <c r="G202" i="30"/>
  <c r="F202" i="30"/>
  <c r="E202" i="30"/>
  <c r="E200" i="30"/>
  <c r="I178" i="30"/>
  <c r="I177" i="30"/>
  <c r="I176" i="30"/>
  <c r="I175" i="30"/>
  <c r="I174" i="30"/>
  <c r="I173" i="30"/>
  <c r="I172" i="30"/>
  <c r="I171" i="30"/>
  <c r="I170" i="30"/>
  <c r="I169" i="30"/>
  <c r="I179" i="30"/>
  <c r="J191" i="30"/>
  <c r="I323" i="30"/>
  <c r="I161" i="30"/>
  <c r="I160" i="30"/>
  <c r="I159" i="30"/>
  <c r="I158" i="30"/>
  <c r="I157" i="30"/>
  <c r="I156" i="30"/>
  <c r="I155" i="30"/>
  <c r="I154" i="30"/>
  <c r="I153" i="30"/>
  <c r="I152" i="30"/>
  <c r="I144" i="30"/>
  <c r="I143" i="30"/>
  <c r="I142" i="30"/>
  <c r="I135" i="30"/>
  <c r="I136" i="30"/>
  <c r="I137" i="30"/>
  <c r="I138" i="30"/>
  <c r="I139" i="30"/>
  <c r="I140" i="30"/>
  <c r="I141" i="30"/>
  <c r="I145" i="30"/>
  <c r="J187" i="30"/>
  <c r="I321" i="30"/>
  <c r="I127" i="30"/>
  <c r="I126" i="30"/>
  <c r="I125" i="30"/>
  <c r="I124" i="30"/>
  <c r="I123" i="30"/>
  <c r="I122" i="30"/>
  <c r="I121" i="30"/>
  <c r="I120" i="30"/>
  <c r="I119" i="30"/>
  <c r="I118" i="30"/>
  <c r="I117" i="30"/>
  <c r="I116" i="30"/>
  <c r="I115" i="30"/>
  <c r="I114" i="30"/>
  <c r="I113" i="30"/>
  <c r="I112" i="30"/>
  <c r="I111" i="30"/>
  <c r="I110" i="30"/>
  <c r="I109" i="30"/>
  <c r="I108" i="30"/>
  <c r="I107" i="30"/>
  <c r="I106" i="30"/>
  <c r="I105" i="30"/>
  <c r="I104" i="30"/>
  <c r="I103" i="30"/>
  <c r="I102" i="30"/>
  <c r="I101" i="30"/>
  <c r="I100" i="30"/>
  <c r="I99" i="30"/>
  <c r="I98" i="30"/>
  <c r="I90" i="30"/>
  <c r="I89" i="30"/>
  <c r="I88" i="30"/>
  <c r="I87" i="30"/>
  <c r="I86" i="30"/>
  <c r="I85" i="30"/>
  <c r="I84" i="30"/>
  <c r="I83" i="30"/>
  <c r="I81" i="30"/>
  <c r="I82" i="30"/>
  <c r="I91" i="30"/>
  <c r="J183" i="30"/>
  <c r="J63" i="30"/>
  <c r="J62" i="30"/>
  <c r="J61" i="30"/>
  <c r="J60" i="30"/>
  <c r="J54" i="30"/>
  <c r="J55" i="30"/>
  <c r="J56" i="30"/>
  <c r="J57" i="30"/>
  <c r="J58" i="30"/>
  <c r="J59" i="30"/>
  <c r="J64" i="30"/>
  <c r="J70" i="30"/>
  <c r="I316" i="30"/>
  <c r="H53" i="30"/>
  <c r="G53" i="30"/>
  <c r="J46" i="30"/>
  <c r="J45" i="30"/>
  <c r="J44" i="30"/>
  <c r="J43" i="30"/>
  <c r="J42" i="30"/>
  <c r="J41" i="30"/>
  <c r="J40" i="30"/>
  <c r="J39" i="30"/>
  <c r="J38" i="30"/>
  <c r="J37" i="30"/>
  <c r="J36" i="30"/>
  <c r="J35" i="30"/>
  <c r="J34" i="30"/>
  <c r="J33" i="30"/>
  <c r="J32" i="30"/>
  <c r="J31" i="30"/>
  <c r="J30" i="30"/>
  <c r="J29" i="30"/>
  <c r="J28" i="30"/>
  <c r="J27" i="30"/>
  <c r="J26" i="30"/>
  <c r="J25" i="30"/>
  <c r="J24" i="30"/>
  <c r="J23" i="30"/>
  <c r="J22" i="30"/>
  <c r="J21" i="30"/>
  <c r="J20" i="30"/>
  <c r="J19" i="30"/>
  <c r="J18" i="30"/>
  <c r="J17" i="30"/>
  <c r="J47" i="30"/>
  <c r="J68" i="30"/>
  <c r="I315" i="30"/>
  <c r="I16" i="30"/>
  <c r="H16" i="30"/>
  <c r="G16" i="30"/>
  <c r="E15" i="30"/>
  <c r="D329" i="29"/>
  <c r="J297" i="29"/>
  <c r="J296" i="29"/>
  <c r="J298" i="29"/>
  <c r="J292" i="29"/>
  <c r="J291" i="29"/>
  <c r="J290" i="29"/>
  <c r="J289" i="29"/>
  <c r="J288" i="29"/>
  <c r="J287" i="29"/>
  <c r="J283" i="29"/>
  <c r="J284" i="29"/>
  <c r="J285" i="29"/>
  <c r="J286" i="29"/>
  <c r="J293" i="29"/>
  <c r="H279" i="29"/>
  <c r="J279" i="29"/>
  <c r="J280" i="29"/>
  <c r="F279" i="29"/>
  <c r="J275" i="29"/>
  <c r="J265" i="29"/>
  <c r="J270" i="29"/>
  <c r="J276" i="29"/>
  <c r="J258" i="29"/>
  <c r="J257" i="29"/>
  <c r="J256" i="29"/>
  <c r="J254" i="29"/>
  <c r="J255" i="29"/>
  <c r="J259" i="29"/>
  <c r="J246" i="29"/>
  <c r="J245" i="29"/>
  <c r="J241" i="29"/>
  <c r="J240" i="29"/>
  <c r="J239" i="29"/>
  <c r="J238" i="29"/>
  <c r="J232" i="29"/>
  <c r="J233" i="29"/>
  <c r="J234" i="29"/>
  <c r="J235" i="29"/>
  <c r="J236" i="29"/>
  <c r="J237" i="29"/>
  <c r="J242" i="29"/>
  <c r="J228" i="29"/>
  <c r="J223" i="29"/>
  <c r="J218" i="29"/>
  <c r="J211" i="29"/>
  <c r="J210" i="29"/>
  <c r="I210" i="29"/>
  <c r="H210" i="29"/>
  <c r="G210" i="29"/>
  <c r="F210" i="29"/>
  <c r="E210" i="29"/>
  <c r="J209" i="29"/>
  <c r="J208" i="29"/>
  <c r="I208" i="29"/>
  <c r="H208" i="29"/>
  <c r="G208" i="29"/>
  <c r="F208" i="29"/>
  <c r="E208" i="29"/>
  <c r="J207" i="29"/>
  <c r="J206" i="29"/>
  <c r="I206" i="29"/>
  <c r="H206" i="29"/>
  <c r="G206" i="29"/>
  <c r="F206" i="29"/>
  <c r="E206" i="29"/>
  <c r="J205" i="29"/>
  <c r="J204" i="29"/>
  <c r="I204" i="29"/>
  <c r="H204" i="29"/>
  <c r="G204" i="29"/>
  <c r="F204" i="29"/>
  <c r="E204" i="29"/>
  <c r="J203" i="29"/>
  <c r="J202" i="29"/>
  <c r="I202" i="29"/>
  <c r="H202" i="29"/>
  <c r="G202" i="29"/>
  <c r="F202" i="29"/>
  <c r="E202" i="29"/>
  <c r="E200" i="29"/>
  <c r="I178" i="29"/>
  <c r="I177" i="29"/>
  <c r="I176" i="29"/>
  <c r="I175" i="29"/>
  <c r="I174" i="29"/>
  <c r="I173" i="29"/>
  <c r="I172" i="29"/>
  <c r="I171" i="29"/>
  <c r="I170" i="29"/>
  <c r="I169" i="29"/>
  <c r="I179" i="29"/>
  <c r="J191" i="29"/>
  <c r="I323" i="29"/>
  <c r="I161" i="29"/>
  <c r="I160" i="29"/>
  <c r="I159" i="29"/>
  <c r="I158" i="29"/>
  <c r="I157" i="29"/>
  <c r="I156" i="29"/>
  <c r="I155" i="29"/>
  <c r="I152" i="29"/>
  <c r="I153" i="29"/>
  <c r="I154" i="29"/>
  <c r="I144" i="29"/>
  <c r="I143" i="29"/>
  <c r="I142" i="29"/>
  <c r="I141" i="29"/>
  <c r="I140" i="29"/>
  <c r="I139" i="29"/>
  <c r="I138" i="29"/>
  <c r="I137" i="29"/>
  <c r="I135" i="29"/>
  <c r="I136" i="29"/>
  <c r="I145" i="29"/>
  <c r="J187" i="29"/>
  <c r="I321" i="29"/>
  <c r="I127" i="29"/>
  <c r="I126" i="29"/>
  <c r="I125" i="29"/>
  <c r="I124" i="29"/>
  <c r="I123" i="29"/>
  <c r="I122" i="29"/>
  <c r="I121" i="29"/>
  <c r="I120" i="29"/>
  <c r="I119" i="29"/>
  <c r="I118" i="29"/>
  <c r="I117" i="29"/>
  <c r="I116" i="29"/>
  <c r="I115" i="29"/>
  <c r="I114" i="29"/>
  <c r="I113" i="29"/>
  <c r="I112" i="29"/>
  <c r="I111" i="29"/>
  <c r="I110" i="29"/>
  <c r="I109" i="29"/>
  <c r="I108" i="29"/>
  <c r="I107" i="29"/>
  <c r="I106" i="29"/>
  <c r="I105" i="29"/>
  <c r="I104" i="29"/>
  <c r="I103" i="29"/>
  <c r="I102" i="29"/>
  <c r="I101" i="29"/>
  <c r="I100" i="29"/>
  <c r="I99" i="29"/>
  <c r="I98" i="29"/>
  <c r="I128" i="29"/>
  <c r="J185" i="29"/>
  <c r="I320" i="29"/>
  <c r="I90" i="29"/>
  <c r="I89" i="29"/>
  <c r="I88" i="29"/>
  <c r="I87" i="29"/>
  <c r="I86" i="29"/>
  <c r="I85" i="29"/>
  <c r="I84" i="29"/>
  <c r="I83" i="29"/>
  <c r="I82" i="29"/>
  <c r="I81" i="29"/>
  <c r="I91" i="29"/>
  <c r="J183" i="29"/>
  <c r="J63" i="29"/>
  <c r="J62" i="29"/>
  <c r="J61" i="29"/>
  <c r="J60" i="29"/>
  <c r="J59" i="29"/>
  <c r="J58" i="29"/>
  <c r="J57" i="29"/>
  <c r="J56" i="29"/>
  <c r="J55" i="29"/>
  <c r="J54" i="29"/>
  <c r="J64" i="29"/>
  <c r="J70" i="29"/>
  <c r="I316" i="29"/>
  <c r="H53" i="29"/>
  <c r="G53" i="29"/>
  <c r="J46" i="29"/>
  <c r="J45" i="29"/>
  <c r="J44" i="29"/>
  <c r="J43" i="29"/>
  <c r="J42" i="29"/>
  <c r="J41" i="29"/>
  <c r="J40" i="29"/>
  <c r="J39" i="29"/>
  <c r="J38" i="29"/>
  <c r="J37" i="29"/>
  <c r="J36" i="29"/>
  <c r="J35" i="29"/>
  <c r="J34" i="29"/>
  <c r="J33" i="29"/>
  <c r="J32" i="29"/>
  <c r="J31" i="29"/>
  <c r="J30" i="29"/>
  <c r="J29" i="29"/>
  <c r="J28" i="29"/>
  <c r="J27" i="29"/>
  <c r="J26" i="29"/>
  <c r="J25" i="29"/>
  <c r="J24" i="29"/>
  <c r="J23" i="29"/>
  <c r="J22" i="29"/>
  <c r="J21" i="29"/>
  <c r="J20" i="29"/>
  <c r="J19" i="29"/>
  <c r="J18" i="29"/>
  <c r="J17" i="29"/>
  <c r="I16" i="29"/>
  <c r="H16" i="29"/>
  <c r="G16" i="29"/>
  <c r="E15" i="29"/>
  <c r="D329" i="28"/>
  <c r="J297" i="28"/>
  <c r="J296" i="28"/>
  <c r="J298" i="28"/>
  <c r="J292" i="28"/>
  <c r="J291" i="28"/>
  <c r="J290" i="28"/>
  <c r="J289" i="28"/>
  <c r="J288" i="28"/>
  <c r="J287" i="28"/>
  <c r="J286" i="28"/>
  <c r="J285" i="28"/>
  <c r="J284" i="28"/>
  <c r="J283" i="28"/>
  <c r="H279" i="28"/>
  <c r="J279" i="28"/>
  <c r="J280" i="28"/>
  <c r="F279" i="28"/>
  <c r="J275" i="28"/>
  <c r="J270" i="28"/>
  <c r="J265" i="28"/>
  <c r="J276" i="28"/>
  <c r="J258" i="28"/>
  <c r="J257" i="28"/>
  <c r="J256" i="28"/>
  <c r="J254" i="28"/>
  <c r="J255" i="28"/>
  <c r="J259" i="28"/>
  <c r="J246" i="28"/>
  <c r="J245" i="28"/>
  <c r="J247" i="28"/>
  <c r="J241" i="28"/>
  <c r="J240" i="28"/>
  <c r="J239" i="28"/>
  <c r="J232" i="28"/>
  <c r="J233" i="28"/>
  <c r="J234" i="28"/>
  <c r="J235" i="28"/>
  <c r="J236" i="28"/>
  <c r="J237" i="28"/>
  <c r="J238" i="28"/>
  <c r="J242" i="28"/>
  <c r="J228" i="28"/>
  <c r="J218" i="28"/>
  <c r="J223" i="28"/>
  <c r="J229" i="28"/>
  <c r="J211" i="28"/>
  <c r="J210" i="28"/>
  <c r="I210" i="28"/>
  <c r="H210" i="28"/>
  <c r="G210" i="28"/>
  <c r="F210" i="28"/>
  <c r="E210" i="28"/>
  <c r="J209" i="28"/>
  <c r="J208" i="28"/>
  <c r="I208" i="28"/>
  <c r="H208" i="28"/>
  <c r="G208" i="28"/>
  <c r="F208" i="28"/>
  <c r="E208" i="28"/>
  <c r="J207" i="28"/>
  <c r="J203" i="28"/>
  <c r="J205" i="28"/>
  <c r="J212" i="28"/>
  <c r="J302" i="28"/>
  <c r="I317" i="28"/>
  <c r="J206" i="28"/>
  <c r="I206" i="28"/>
  <c r="H206" i="28"/>
  <c r="G206" i="28"/>
  <c r="F206" i="28"/>
  <c r="E206" i="28"/>
  <c r="J204" i="28"/>
  <c r="I204" i="28"/>
  <c r="H204" i="28"/>
  <c r="G204" i="28"/>
  <c r="F204" i="28"/>
  <c r="E204" i="28"/>
  <c r="J202" i="28"/>
  <c r="I202" i="28"/>
  <c r="H202" i="28"/>
  <c r="G202" i="28"/>
  <c r="F202" i="28"/>
  <c r="E202" i="28"/>
  <c r="E200" i="28"/>
  <c r="I178" i="28"/>
  <c r="I177" i="28"/>
  <c r="I176" i="28"/>
  <c r="I175" i="28"/>
  <c r="I174" i="28"/>
  <c r="I173" i="28"/>
  <c r="I172" i="28"/>
  <c r="I171" i="28"/>
  <c r="I170" i="28"/>
  <c r="I169" i="28"/>
  <c r="I161" i="28"/>
  <c r="I160" i="28"/>
  <c r="I159" i="28"/>
  <c r="I158" i="28"/>
  <c r="I157" i="28"/>
  <c r="I156" i="28"/>
  <c r="I155" i="28"/>
  <c r="I154" i="28"/>
  <c r="I153" i="28"/>
  <c r="I152" i="28"/>
  <c r="I162" i="28"/>
  <c r="J189" i="28"/>
  <c r="I322" i="28"/>
  <c r="I144" i="28"/>
  <c r="I143" i="28"/>
  <c r="I142" i="28"/>
  <c r="I141" i="28"/>
  <c r="I140" i="28"/>
  <c r="I139" i="28"/>
  <c r="I138" i="28"/>
  <c r="I137" i="28"/>
  <c r="I136" i="28"/>
  <c r="I135" i="28"/>
  <c r="I145" i="28"/>
  <c r="J187" i="28"/>
  <c r="I321" i="28"/>
  <c r="I127" i="28"/>
  <c r="I126" i="28"/>
  <c r="I125" i="28"/>
  <c r="I124" i="28"/>
  <c r="I123" i="28"/>
  <c r="I122" i="28"/>
  <c r="I121" i="28"/>
  <c r="I120" i="28"/>
  <c r="I119" i="28"/>
  <c r="I118" i="28"/>
  <c r="I117" i="28"/>
  <c r="I116" i="28"/>
  <c r="I115" i="28"/>
  <c r="I114" i="28"/>
  <c r="I113" i="28"/>
  <c r="I112" i="28"/>
  <c r="I111" i="28"/>
  <c r="I110" i="28"/>
  <c r="I109" i="28"/>
  <c r="I108" i="28"/>
  <c r="I107" i="28"/>
  <c r="I106" i="28"/>
  <c r="I105" i="28"/>
  <c r="I104" i="28"/>
  <c r="I103" i="28"/>
  <c r="I102" i="28"/>
  <c r="I101" i="28"/>
  <c r="I100" i="28"/>
  <c r="I99" i="28"/>
  <c r="I98" i="28"/>
  <c r="I128" i="28"/>
  <c r="J185" i="28"/>
  <c r="I320" i="28"/>
  <c r="I90" i="28"/>
  <c r="I89" i="28"/>
  <c r="I88" i="28"/>
  <c r="I87" i="28"/>
  <c r="I86" i="28"/>
  <c r="I81" i="28"/>
  <c r="I82" i="28"/>
  <c r="I83" i="28"/>
  <c r="I84" i="28"/>
  <c r="I85" i="28"/>
  <c r="I91" i="28"/>
  <c r="J183" i="28"/>
  <c r="J63" i="28"/>
  <c r="J62" i="28"/>
  <c r="J61" i="28"/>
  <c r="J60" i="28"/>
  <c r="J59" i="28"/>
  <c r="J58" i="28"/>
  <c r="J57" i="28"/>
  <c r="J56" i="28"/>
  <c r="J55" i="28"/>
  <c r="J54" i="28"/>
  <c r="J64" i="28"/>
  <c r="J70" i="28"/>
  <c r="I316" i="28"/>
  <c r="H53" i="28"/>
  <c r="G53" i="28"/>
  <c r="J46" i="28"/>
  <c r="J45" i="28"/>
  <c r="J44" i="28"/>
  <c r="J43" i="28"/>
  <c r="J42" i="28"/>
  <c r="J41" i="28"/>
  <c r="J40" i="28"/>
  <c r="J39" i="28"/>
  <c r="J38" i="28"/>
  <c r="J37" i="28"/>
  <c r="J36" i="28"/>
  <c r="J35" i="28"/>
  <c r="J34" i="28"/>
  <c r="J33" i="28"/>
  <c r="J32" i="28"/>
  <c r="J31" i="28"/>
  <c r="J30" i="28"/>
  <c r="J29" i="28"/>
  <c r="J28" i="28"/>
  <c r="J27" i="28"/>
  <c r="J26" i="28"/>
  <c r="J25" i="28"/>
  <c r="J24" i="28"/>
  <c r="J23" i="28"/>
  <c r="J22" i="28"/>
  <c r="J21" i="28"/>
  <c r="J20" i="28"/>
  <c r="J19" i="28"/>
  <c r="J17" i="28"/>
  <c r="J18" i="28"/>
  <c r="J47" i="28"/>
  <c r="J68" i="28"/>
  <c r="I16" i="28"/>
  <c r="H16" i="28"/>
  <c r="G16" i="28"/>
  <c r="E15" i="28"/>
  <c r="F166" i="27"/>
  <c r="G146" i="27"/>
  <c r="H165" i="27"/>
  <c r="I165" i="27"/>
  <c r="H164" i="27"/>
  <c r="I164" i="27"/>
  <c r="H163" i="27"/>
  <c r="I163" i="27"/>
  <c r="H162" i="27"/>
  <c r="I162" i="27"/>
  <c r="H161" i="27"/>
  <c r="I161" i="27"/>
  <c r="H160" i="27"/>
  <c r="I160" i="27"/>
  <c r="H159" i="27"/>
  <c r="I159" i="27"/>
  <c r="H158" i="27"/>
  <c r="I158" i="27"/>
  <c r="H157" i="27"/>
  <c r="I157" i="27"/>
  <c r="H156" i="27"/>
  <c r="I156" i="27"/>
  <c r="G152" i="27"/>
  <c r="I152" i="27"/>
  <c r="G151" i="27"/>
  <c r="I151" i="27"/>
  <c r="G149" i="27"/>
  <c r="I149" i="27"/>
  <c r="H145" i="27"/>
  <c r="I145" i="27"/>
  <c r="H144" i="27"/>
  <c r="I144" i="27"/>
  <c r="H143" i="27"/>
  <c r="I143" i="27"/>
  <c r="H142" i="27"/>
  <c r="I142" i="27"/>
  <c r="H141" i="27"/>
  <c r="I141" i="27"/>
  <c r="H140" i="27"/>
  <c r="I140" i="27"/>
  <c r="H137" i="27"/>
  <c r="I137" i="27"/>
  <c r="H138" i="27"/>
  <c r="I138" i="27"/>
  <c r="H139" i="27"/>
  <c r="I139" i="27"/>
  <c r="I146" i="27"/>
  <c r="I128" i="30"/>
  <c r="J185" i="30"/>
  <c r="I320" i="30"/>
  <c r="J259" i="30"/>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19" i="26"/>
  <c r="J18" i="26"/>
  <c r="J17" i="26"/>
  <c r="J47" i="26"/>
  <c r="J68" i="26"/>
  <c r="I315" i="26"/>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22" i="22"/>
  <c r="J21" i="22"/>
  <c r="J50" i="22"/>
  <c r="J71" i="22"/>
  <c r="J67" i="22"/>
  <c r="J73" i="22"/>
  <c r="E15" i="26"/>
  <c r="E18" i="22"/>
  <c r="J265" i="22"/>
  <c r="K179" i="24"/>
  <c r="I172" i="22"/>
  <c r="J63" i="26"/>
  <c r="J62" i="26"/>
  <c r="J61" i="26"/>
  <c r="J60" i="26"/>
  <c r="J59" i="26"/>
  <c r="J58" i="26"/>
  <c r="J57" i="26"/>
  <c r="J56" i="26"/>
  <c r="J55" i="26"/>
  <c r="J54" i="26"/>
  <c r="E114" i="27"/>
  <c r="E90" i="27"/>
  <c r="E200" i="26"/>
  <c r="E200" i="22"/>
  <c r="J228" i="24"/>
  <c r="J225" i="24"/>
  <c r="J224" i="24"/>
  <c r="J199" i="27"/>
  <c r="J198" i="27"/>
  <c r="J197" i="27"/>
  <c r="J196" i="27"/>
  <c r="J195" i="27"/>
  <c r="J194" i="27"/>
  <c r="J193" i="27"/>
  <c r="J192" i="27"/>
  <c r="J191" i="27"/>
  <c r="J190" i="27"/>
  <c r="J182" i="27"/>
  <c r="J181" i="27"/>
  <c r="J180" i="27"/>
  <c r="J179" i="27"/>
  <c r="J178" i="27"/>
  <c r="J173" i="27"/>
  <c r="J174" i="27"/>
  <c r="J175" i="27"/>
  <c r="J176" i="27"/>
  <c r="J177" i="27"/>
  <c r="J183" i="27"/>
  <c r="H169" i="27"/>
  <c r="J169" i="27"/>
  <c r="J170" i="27"/>
  <c r="F169" i="27"/>
  <c r="J124" i="27"/>
  <c r="I123" i="27"/>
  <c r="H123" i="27"/>
  <c r="G123" i="27"/>
  <c r="F123" i="27"/>
  <c r="E123" i="27"/>
  <c r="J122" i="27"/>
  <c r="I121" i="27"/>
  <c r="H121" i="27"/>
  <c r="G121" i="27"/>
  <c r="F121" i="27"/>
  <c r="E121" i="27"/>
  <c r="J120" i="27"/>
  <c r="I119" i="27"/>
  <c r="H119" i="27"/>
  <c r="G119" i="27"/>
  <c r="F119" i="27"/>
  <c r="E119" i="27"/>
  <c r="J118" i="27"/>
  <c r="I117" i="27"/>
  <c r="H117" i="27"/>
  <c r="G117" i="27"/>
  <c r="F117" i="27"/>
  <c r="E117" i="27"/>
  <c r="J116" i="27"/>
  <c r="J125" i="27"/>
  <c r="I115" i="27"/>
  <c r="H115" i="27"/>
  <c r="G115" i="27"/>
  <c r="F115" i="27"/>
  <c r="E115" i="27"/>
  <c r="J108" i="27"/>
  <c r="J107" i="27"/>
  <c r="J106" i="27"/>
  <c r="J105" i="27"/>
  <c r="J104" i="27"/>
  <c r="J100" i="27"/>
  <c r="J92" i="27"/>
  <c r="J94" i="27"/>
  <c r="J96" i="27"/>
  <c r="J98" i="27"/>
  <c r="J101" i="27"/>
  <c r="I99" i="27"/>
  <c r="H99" i="27"/>
  <c r="G99" i="27"/>
  <c r="F99" i="27"/>
  <c r="E99" i="27"/>
  <c r="I97" i="27"/>
  <c r="H97" i="27"/>
  <c r="G97" i="27"/>
  <c r="F97" i="27"/>
  <c r="E97" i="27"/>
  <c r="I95" i="27"/>
  <c r="H95" i="27"/>
  <c r="G95" i="27"/>
  <c r="F95" i="27"/>
  <c r="E95" i="27"/>
  <c r="I93" i="27"/>
  <c r="H93" i="27"/>
  <c r="G93" i="27"/>
  <c r="F93" i="27"/>
  <c r="E93" i="27"/>
  <c r="I91" i="27"/>
  <c r="H91" i="27"/>
  <c r="G91" i="27"/>
  <c r="F91" i="27"/>
  <c r="E91" i="27"/>
  <c r="J84" i="27"/>
  <c r="J83" i="27"/>
  <c r="J82" i="27"/>
  <c r="J81" i="27"/>
  <c r="J80" i="27"/>
  <c r="J76" i="27"/>
  <c r="J75" i="27"/>
  <c r="J74" i="27"/>
  <c r="J73" i="27"/>
  <c r="J72" i="27"/>
  <c r="J71" i="27"/>
  <c r="J70" i="27"/>
  <c r="J69" i="27"/>
  <c r="J68" i="27"/>
  <c r="J67" i="27"/>
  <c r="J63" i="27"/>
  <c r="J62" i="27"/>
  <c r="J61" i="27"/>
  <c r="J60" i="27"/>
  <c r="J59" i="27"/>
  <c r="J58" i="27"/>
  <c r="J57" i="27"/>
  <c r="J56" i="27"/>
  <c r="J55" i="27"/>
  <c r="J54" i="27"/>
  <c r="J64" i="27"/>
  <c r="J50" i="27"/>
  <c r="J49" i="27"/>
  <c r="J48" i="27"/>
  <c r="J47" i="27"/>
  <c r="J46" i="27"/>
  <c r="J45" i="27"/>
  <c r="J44" i="27"/>
  <c r="J43" i="27"/>
  <c r="J41" i="27"/>
  <c r="J42" i="27"/>
  <c r="J51" i="27"/>
  <c r="F17" i="27"/>
  <c r="E17" i="27"/>
  <c r="G16" i="27"/>
  <c r="G15" i="27"/>
  <c r="G14" i="27"/>
  <c r="D329" i="26"/>
  <c r="J297" i="26"/>
  <c r="J296" i="26"/>
  <c r="J292" i="26"/>
  <c r="J291" i="26"/>
  <c r="J290" i="26"/>
  <c r="J289" i="26"/>
  <c r="J288" i="26"/>
  <c r="J287" i="26"/>
  <c r="J286" i="26"/>
  <c r="J285" i="26"/>
  <c r="J284" i="26"/>
  <c r="J283" i="26"/>
  <c r="J293" i="26"/>
  <c r="H279" i="26"/>
  <c r="J279" i="26"/>
  <c r="J280" i="26"/>
  <c r="F279" i="26"/>
  <c r="J275" i="26"/>
  <c r="J270" i="26"/>
  <c r="J265" i="26"/>
  <c r="J276" i="26"/>
  <c r="J258" i="26"/>
  <c r="J257" i="26"/>
  <c r="J254" i="26"/>
  <c r="J255" i="26"/>
  <c r="J256" i="26"/>
  <c r="J259" i="26"/>
  <c r="J246" i="26"/>
  <c r="J245" i="26"/>
  <c r="J247" i="26"/>
  <c r="J241" i="26"/>
  <c r="J240" i="26"/>
  <c r="J239" i="26"/>
  <c r="J238" i="26"/>
  <c r="J237" i="26"/>
  <c r="J236" i="26"/>
  <c r="J235" i="26"/>
  <c r="J234" i="26"/>
  <c r="J233" i="26"/>
  <c r="J232" i="26"/>
  <c r="J228" i="26"/>
  <c r="J223" i="26"/>
  <c r="J218" i="26"/>
  <c r="J211" i="26"/>
  <c r="J210" i="26"/>
  <c r="I210" i="26"/>
  <c r="H210" i="26"/>
  <c r="G210" i="26"/>
  <c r="F210" i="26"/>
  <c r="E210" i="26"/>
  <c r="J209" i="26"/>
  <c r="J208" i="26"/>
  <c r="I208" i="26"/>
  <c r="H208" i="26"/>
  <c r="G208" i="26"/>
  <c r="F208" i="26"/>
  <c r="E208" i="26"/>
  <c r="J207" i="26"/>
  <c r="J206" i="26"/>
  <c r="I206" i="26"/>
  <c r="H206" i="26"/>
  <c r="G206" i="26"/>
  <c r="F206" i="26"/>
  <c r="E206" i="26"/>
  <c r="J205" i="26"/>
  <c r="J203" i="26"/>
  <c r="J212" i="26"/>
  <c r="J204" i="26"/>
  <c r="I204" i="26"/>
  <c r="H204" i="26"/>
  <c r="G204" i="26"/>
  <c r="F204" i="26"/>
  <c r="E204" i="26"/>
  <c r="J202" i="26"/>
  <c r="I202" i="26"/>
  <c r="H202" i="26"/>
  <c r="G202" i="26"/>
  <c r="F202" i="26"/>
  <c r="E202" i="26"/>
  <c r="I178" i="26"/>
  <c r="I177" i="26"/>
  <c r="I176" i="26"/>
  <c r="I175" i="26"/>
  <c r="I174" i="26"/>
  <c r="I173" i="26"/>
  <c r="I172" i="26"/>
  <c r="I171" i="26"/>
  <c r="I169" i="26"/>
  <c r="I170" i="26"/>
  <c r="I179" i="26"/>
  <c r="J191" i="26"/>
  <c r="I323" i="26"/>
  <c r="I161" i="26"/>
  <c r="I160" i="26"/>
  <c r="I159" i="26"/>
  <c r="I158" i="26"/>
  <c r="I157" i="26"/>
  <c r="I156" i="26"/>
  <c r="I155" i="26"/>
  <c r="I154" i="26"/>
  <c r="I153" i="26"/>
  <c r="I152" i="26"/>
  <c r="I162" i="26"/>
  <c r="J189" i="26"/>
  <c r="I322" i="26"/>
  <c r="I144" i="26"/>
  <c r="I143" i="26"/>
  <c r="I142" i="26"/>
  <c r="I141" i="26"/>
  <c r="I140" i="26"/>
  <c r="I139" i="26"/>
  <c r="I138" i="26"/>
  <c r="I137" i="26"/>
  <c r="I136" i="26"/>
  <c r="I135" i="26"/>
  <c r="I127" i="26"/>
  <c r="I126" i="26"/>
  <c r="I125" i="26"/>
  <c r="I124" i="26"/>
  <c r="I123" i="26"/>
  <c r="I122" i="26"/>
  <c r="I121" i="26"/>
  <c r="I120" i="26"/>
  <c r="I119" i="26"/>
  <c r="I118" i="26"/>
  <c r="I117" i="26"/>
  <c r="I116" i="26"/>
  <c r="I115" i="26"/>
  <c r="I114" i="26"/>
  <c r="I113" i="26"/>
  <c r="I112" i="26"/>
  <c r="I111" i="26"/>
  <c r="I110" i="26"/>
  <c r="I109" i="26"/>
  <c r="I108" i="26"/>
  <c r="I107" i="26"/>
  <c r="I106" i="26"/>
  <c r="I105" i="26"/>
  <c r="I104" i="26"/>
  <c r="I103" i="26"/>
  <c r="I102" i="26"/>
  <c r="I101" i="26"/>
  <c r="I100" i="26"/>
  <c r="I99" i="26"/>
  <c r="I98" i="26"/>
  <c r="I90" i="26"/>
  <c r="I89" i="26"/>
  <c r="I88" i="26"/>
  <c r="I87" i="26"/>
  <c r="I86" i="26"/>
  <c r="I85" i="26"/>
  <c r="I84" i="26"/>
  <c r="I83" i="26"/>
  <c r="I82" i="26"/>
  <c r="I81" i="26"/>
  <c r="I91" i="26"/>
  <c r="J183" i="26"/>
  <c r="H53" i="26"/>
  <c r="G53" i="26"/>
  <c r="I16" i="26"/>
  <c r="H16" i="26"/>
  <c r="G16" i="26"/>
  <c r="J298" i="26"/>
  <c r="J77" i="27"/>
  <c r="J226" i="24"/>
  <c r="E206" i="24"/>
  <c r="L200" i="24"/>
  <c r="J199" i="24"/>
  <c r="I199" i="24"/>
  <c r="H199" i="24"/>
  <c r="F199" i="24"/>
  <c r="E199" i="24"/>
  <c r="J198" i="24"/>
  <c r="I198" i="24"/>
  <c r="H198" i="24"/>
  <c r="F198" i="24"/>
  <c r="E198" i="24"/>
  <c r="L195" i="24"/>
  <c r="J194" i="24"/>
  <c r="I194" i="24"/>
  <c r="H194" i="24"/>
  <c r="G194" i="24"/>
  <c r="E194" i="24"/>
  <c r="J193" i="24"/>
  <c r="I193" i="24"/>
  <c r="H193" i="24"/>
  <c r="G193" i="24"/>
  <c r="E193" i="24"/>
  <c r="J192" i="24"/>
  <c r="I192" i="24"/>
  <c r="H192" i="24"/>
  <c r="G192" i="24"/>
  <c r="E192" i="24"/>
  <c r="J191" i="24"/>
  <c r="I191" i="24"/>
  <c r="H191" i="24"/>
  <c r="G191" i="24"/>
  <c r="E191" i="24"/>
  <c r="J190" i="24"/>
  <c r="I190" i="24"/>
  <c r="H190" i="24"/>
  <c r="G190" i="24"/>
  <c r="E190" i="24"/>
  <c r="J189" i="24"/>
  <c r="I189" i="24"/>
  <c r="H189" i="24"/>
  <c r="G189" i="24"/>
  <c r="E189" i="24"/>
  <c r="J188" i="24"/>
  <c r="I188" i="24"/>
  <c r="H188" i="24"/>
  <c r="G188" i="24"/>
  <c r="E188" i="24"/>
  <c r="J187" i="24"/>
  <c r="I187" i="24"/>
  <c r="H187" i="24"/>
  <c r="G187" i="24"/>
  <c r="E187" i="24"/>
  <c r="J186" i="24"/>
  <c r="I186" i="24"/>
  <c r="H186" i="24"/>
  <c r="G186" i="24"/>
  <c r="E186" i="24"/>
  <c r="H185" i="24"/>
  <c r="L182" i="24"/>
  <c r="J181" i="24"/>
  <c r="I181" i="24"/>
  <c r="H181" i="24"/>
  <c r="G181" i="24"/>
  <c r="F181" i="24"/>
  <c r="E181" i="24"/>
  <c r="J180" i="24"/>
  <c r="I180" i="24"/>
  <c r="H180" i="24"/>
  <c r="G180" i="24"/>
  <c r="F180" i="24"/>
  <c r="E180" i="24"/>
  <c r="J179" i="24"/>
  <c r="I179" i="24"/>
  <c r="H179" i="24"/>
  <c r="G179" i="24"/>
  <c r="F179" i="24"/>
  <c r="E179" i="24"/>
  <c r="L176" i="24"/>
  <c r="L212" i="24"/>
  <c r="J175" i="24"/>
  <c r="I175" i="24"/>
  <c r="H175" i="24"/>
  <c r="G175" i="24"/>
  <c r="F175" i="24"/>
  <c r="E175" i="24"/>
  <c r="J174" i="24"/>
  <c r="I174" i="24"/>
  <c r="H174" i="24"/>
  <c r="G174" i="24"/>
  <c r="F174" i="24"/>
  <c r="E174" i="24"/>
  <c r="J173" i="24"/>
  <c r="I173" i="24"/>
  <c r="H173" i="24"/>
  <c r="G173" i="24"/>
  <c r="F173" i="24"/>
  <c r="E173" i="24"/>
  <c r="J172" i="24"/>
  <c r="I172" i="24"/>
  <c r="H172" i="24"/>
  <c r="G172" i="24"/>
  <c r="F172" i="24"/>
  <c r="E172" i="24"/>
  <c r="J171" i="24"/>
  <c r="I171" i="24"/>
  <c r="H171" i="24"/>
  <c r="G171" i="24"/>
  <c r="F171" i="24"/>
  <c r="E171" i="24"/>
  <c r="J170" i="24"/>
  <c r="I170" i="24"/>
  <c r="H170" i="24"/>
  <c r="G170" i="24"/>
  <c r="L164" i="24"/>
  <c r="J163" i="24"/>
  <c r="I163" i="24"/>
  <c r="H163" i="24"/>
  <c r="F163" i="24"/>
  <c r="E163" i="24"/>
  <c r="J162" i="24"/>
  <c r="I162" i="24"/>
  <c r="H162" i="24"/>
  <c r="F162" i="24"/>
  <c r="E162" i="24"/>
  <c r="J158" i="24"/>
  <c r="I158" i="24"/>
  <c r="H158" i="24"/>
  <c r="G158" i="24"/>
  <c r="E158" i="24"/>
  <c r="J157" i="24"/>
  <c r="I157" i="24"/>
  <c r="H157" i="24"/>
  <c r="G157" i="24"/>
  <c r="E157" i="24"/>
  <c r="J156" i="24"/>
  <c r="I156" i="24"/>
  <c r="H156" i="24"/>
  <c r="G156" i="24"/>
  <c r="E156" i="24"/>
  <c r="J155" i="24"/>
  <c r="I155" i="24"/>
  <c r="H155" i="24"/>
  <c r="G155" i="24"/>
  <c r="E155" i="24"/>
  <c r="J154" i="24"/>
  <c r="I154" i="24"/>
  <c r="H154" i="24"/>
  <c r="G154" i="24"/>
  <c r="E154" i="24"/>
  <c r="J153" i="24"/>
  <c r="I153" i="24"/>
  <c r="H153" i="24"/>
  <c r="G153" i="24"/>
  <c r="E153" i="24"/>
  <c r="J152" i="24"/>
  <c r="I152" i="24"/>
  <c r="H152" i="24"/>
  <c r="G152" i="24"/>
  <c r="E152" i="24"/>
  <c r="J151" i="24"/>
  <c r="I151" i="24"/>
  <c r="H151" i="24"/>
  <c r="J150" i="24"/>
  <c r="I150" i="24"/>
  <c r="H150" i="24"/>
  <c r="G150" i="24"/>
  <c r="E150" i="24"/>
  <c r="J149" i="24"/>
  <c r="I149" i="24"/>
  <c r="H149" i="24"/>
  <c r="G149" i="24"/>
  <c r="E149" i="24"/>
  <c r="K148" i="24"/>
  <c r="J148" i="24"/>
  <c r="I148" i="24"/>
  <c r="H148" i="24"/>
  <c r="G148" i="24"/>
  <c r="L146" i="24"/>
  <c r="L140" i="24"/>
  <c r="L211" i="24"/>
  <c r="J145" i="24"/>
  <c r="I145" i="24"/>
  <c r="H145" i="24"/>
  <c r="G145" i="24"/>
  <c r="F145" i="24"/>
  <c r="E145" i="24"/>
  <c r="J144" i="24"/>
  <c r="I144" i="24"/>
  <c r="H144" i="24"/>
  <c r="G144" i="24"/>
  <c r="F144" i="24"/>
  <c r="E144" i="24"/>
  <c r="J143" i="24"/>
  <c r="I143" i="24"/>
  <c r="H143" i="24"/>
  <c r="G143" i="24"/>
  <c r="F143" i="24"/>
  <c r="E143" i="24"/>
  <c r="J139" i="24"/>
  <c r="I139" i="24"/>
  <c r="H139" i="24"/>
  <c r="G139" i="24"/>
  <c r="F139" i="24"/>
  <c r="J138" i="24"/>
  <c r="I138" i="24"/>
  <c r="H138" i="24"/>
  <c r="G138" i="24"/>
  <c r="F138" i="24"/>
  <c r="J137" i="24"/>
  <c r="I137" i="24"/>
  <c r="H137" i="24"/>
  <c r="G137" i="24"/>
  <c r="F137" i="24"/>
  <c r="J136" i="24"/>
  <c r="I136" i="24"/>
  <c r="H136" i="24"/>
  <c r="G136" i="24"/>
  <c r="F136" i="24"/>
  <c r="J135" i="24"/>
  <c r="I135" i="24"/>
  <c r="H135" i="24"/>
  <c r="G135" i="24"/>
  <c r="F135" i="24"/>
  <c r="J134" i="24"/>
  <c r="I134" i="24"/>
  <c r="H134" i="24"/>
  <c r="L126" i="24"/>
  <c r="L217" i="24"/>
  <c r="I125" i="24"/>
  <c r="H125" i="24"/>
  <c r="J125" i="24"/>
  <c r="G125" i="24"/>
  <c r="E125" i="24"/>
  <c r="I124" i="24"/>
  <c r="H124" i="24"/>
  <c r="J124" i="24"/>
  <c r="G124" i="24"/>
  <c r="E124" i="24"/>
  <c r="I123" i="24"/>
  <c r="H123" i="24"/>
  <c r="J123" i="24"/>
  <c r="G123" i="24"/>
  <c r="E123" i="24"/>
  <c r="I122" i="24"/>
  <c r="H122" i="24"/>
  <c r="J122" i="24"/>
  <c r="G122" i="24"/>
  <c r="E122" i="24"/>
  <c r="I121" i="24"/>
  <c r="H121" i="24"/>
  <c r="J121" i="24"/>
  <c r="G121" i="24"/>
  <c r="E121" i="24"/>
  <c r="I120" i="24"/>
  <c r="H120" i="24"/>
  <c r="J120" i="24"/>
  <c r="G120" i="24"/>
  <c r="E120" i="24"/>
  <c r="I119" i="24"/>
  <c r="H119" i="24"/>
  <c r="J119" i="24"/>
  <c r="G119" i="24"/>
  <c r="E119" i="24"/>
  <c r="I118" i="24"/>
  <c r="H118" i="24"/>
  <c r="J118" i="24"/>
  <c r="G118" i="24"/>
  <c r="E118" i="24"/>
  <c r="I117" i="24"/>
  <c r="H117" i="24"/>
  <c r="G117" i="24"/>
  <c r="E117" i="24"/>
  <c r="I116" i="24"/>
  <c r="H116" i="24"/>
  <c r="J116" i="24"/>
  <c r="J117" i="24"/>
  <c r="G116" i="24"/>
  <c r="E116" i="24"/>
  <c r="G115" i="24"/>
  <c r="L109" i="24"/>
  <c r="L216" i="24"/>
  <c r="I108" i="24"/>
  <c r="H108" i="24"/>
  <c r="J108" i="24"/>
  <c r="G108" i="24"/>
  <c r="E108" i="24"/>
  <c r="I107" i="24"/>
  <c r="H107" i="24"/>
  <c r="J107" i="24"/>
  <c r="G107" i="24"/>
  <c r="E107" i="24"/>
  <c r="I106" i="24"/>
  <c r="H106" i="24"/>
  <c r="J106" i="24"/>
  <c r="G106" i="24"/>
  <c r="E106" i="24"/>
  <c r="I105" i="24"/>
  <c r="H105" i="24"/>
  <c r="J105" i="24"/>
  <c r="G105" i="24"/>
  <c r="E105" i="24"/>
  <c r="I104" i="24"/>
  <c r="H104" i="24"/>
  <c r="J104" i="24"/>
  <c r="G104" i="24"/>
  <c r="E104" i="24"/>
  <c r="I103" i="24"/>
  <c r="H103" i="24"/>
  <c r="I99" i="24"/>
  <c r="H99" i="24"/>
  <c r="J99" i="24"/>
  <c r="I100" i="24"/>
  <c r="H100" i="24"/>
  <c r="J100" i="24"/>
  <c r="I101" i="24"/>
  <c r="H101" i="24"/>
  <c r="J101" i="24"/>
  <c r="I102" i="24"/>
  <c r="H102" i="24"/>
  <c r="J102" i="24"/>
  <c r="G103" i="24"/>
  <c r="E103" i="24"/>
  <c r="G102" i="24"/>
  <c r="E102" i="24"/>
  <c r="G101" i="24"/>
  <c r="E101" i="24"/>
  <c r="G100" i="24"/>
  <c r="E100" i="24"/>
  <c r="G99" i="24"/>
  <c r="E99" i="24"/>
  <c r="L92" i="24"/>
  <c r="L215" i="24"/>
  <c r="I91" i="24"/>
  <c r="H91" i="24"/>
  <c r="J91" i="24"/>
  <c r="G91" i="24"/>
  <c r="E91" i="24"/>
  <c r="I90" i="24"/>
  <c r="H90" i="24"/>
  <c r="G90" i="24"/>
  <c r="E90" i="24"/>
  <c r="I89" i="24"/>
  <c r="H89" i="24"/>
  <c r="J89" i="24"/>
  <c r="G89" i="24"/>
  <c r="E89" i="24"/>
  <c r="I88" i="24"/>
  <c r="H88" i="24"/>
  <c r="J88" i="24"/>
  <c r="G88" i="24"/>
  <c r="E88" i="24"/>
  <c r="I87" i="24"/>
  <c r="H87" i="24"/>
  <c r="J87" i="24"/>
  <c r="G87" i="24"/>
  <c r="E87" i="24"/>
  <c r="I86" i="24"/>
  <c r="H86" i="24"/>
  <c r="G86" i="24"/>
  <c r="E86" i="24"/>
  <c r="I85" i="24"/>
  <c r="H85" i="24"/>
  <c r="J85" i="24"/>
  <c r="G85" i="24"/>
  <c r="E85" i="24"/>
  <c r="I84" i="24"/>
  <c r="H84" i="24"/>
  <c r="J84" i="24"/>
  <c r="G84" i="24"/>
  <c r="E84" i="24"/>
  <c r="I83" i="24"/>
  <c r="H83" i="24"/>
  <c r="J83" i="24"/>
  <c r="G83" i="24"/>
  <c r="E83" i="24"/>
  <c r="I82" i="24"/>
  <c r="H82" i="24"/>
  <c r="J82" i="24"/>
  <c r="G82" i="24"/>
  <c r="E82" i="24"/>
  <c r="L75" i="24"/>
  <c r="L214" i="24"/>
  <c r="I74" i="24"/>
  <c r="H74" i="24"/>
  <c r="J74" i="24"/>
  <c r="G74" i="24"/>
  <c r="E74" i="24"/>
  <c r="I73" i="24"/>
  <c r="H73" i="24"/>
  <c r="J73" i="24"/>
  <c r="G73" i="24"/>
  <c r="E73" i="24"/>
  <c r="I72" i="24"/>
  <c r="H72" i="24"/>
  <c r="J72" i="24"/>
  <c r="G72" i="24"/>
  <c r="E72" i="24"/>
  <c r="I71" i="24"/>
  <c r="H71" i="24"/>
  <c r="J71" i="24"/>
  <c r="G71" i="24"/>
  <c r="E71" i="24"/>
  <c r="I70" i="24"/>
  <c r="H70" i="24"/>
  <c r="J70" i="24"/>
  <c r="G70" i="24"/>
  <c r="E70" i="24"/>
  <c r="I69" i="24"/>
  <c r="H69" i="24"/>
  <c r="J69" i="24"/>
  <c r="G69" i="24"/>
  <c r="E69" i="24"/>
  <c r="I68" i="24"/>
  <c r="H68" i="24"/>
  <c r="J68" i="24"/>
  <c r="G68" i="24"/>
  <c r="E68" i="24"/>
  <c r="I67" i="24"/>
  <c r="H67" i="24"/>
  <c r="J67" i="24"/>
  <c r="G67" i="24"/>
  <c r="E67" i="24"/>
  <c r="I66" i="24"/>
  <c r="H66" i="24"/>
  <c r="I60" i="24"/>
  <c r="H60" i="24"/>
  <c r="J60" i="24"/>
  <c r="I61" i="24"/>
  <c r="H61" i="24"/>
  <c r="J61" i="24"/>
  <c r="I62" i="24"/>
  <c r="H62" i="24"/>
  <c r="J62" i="24"/>
  <c r="I63" i="24"/>
  <c r="H63" i="24"/>
  <c r="J63" i="24"/>
  <c r="I64" i="24"/>
  <c r="H64" i="24"/>
  <c r="J64" i="24"/>
  <c r="I65" i="24"/>
  <c r="H65" i="24"/>
  <c r="J65" i="24"/>
  <c r="G66" i="24"/>
  <c r="E66" i="24"/>
  <c r="G65" i="24"/>
  <c r="E65" i="24"/>
  <c r="G64" i="24"/>
  <c r="E64" i="24"/>
  <c r="G63" i="24"/>
  <c r="E63" i="24"/>
  <c r="G62" i="24"/>
  <c r="E62" i="24"/>
  <c r="G61" i="24"/>
  <c r="E61" i="24"/>
  <c r="G60" i="24"/>
  <c r="E60" i="24"/>
  <c r="L53" i="24"/>
  <c r="L213" i="24"/>
  <c r="L20" i="24"/>
  <c r="L209" i="24"/>
  <c r="L34" i="24"/>
  <c r="L210" i="24"/>
  <c r="L224" i="24"/>
  <c r="I52" i="24"/>
  <c r="H52" i="24"/>
  <c r="J52" i="24"/>
  <c r="G52" i="24"/>
  <c r="E52" i="24"/>
  <c r="I51" i="24"/>
  <c r="H51" i="24"/>
  <c r="J51" i="24"/>
  <c r="G51" i="24"/>
  <c r="E51" i="24"/>
  <c r="I50" i="24"/>
  <c r="H50" i="24"/>
  <c r="G50" i="24"/>
  <c r="E50" i="24"/>
  <c r="I49" i="24"/>
  <c r="H49" i="24"/>
  <c r="J49" i="24"/>
  <c r="G49" i="24"/>
  <c r="E49" i="24"/>
  <c r="I48" i="24"/>
  <c r="H48" i="24"/>
  <c r="J48" i="24"/>
  <c r="G48" i="24"/>
  <c r="E48" i="24"/>
  <c r="I47" i="24"/>
  <c r="H47" i="24"/>
  <c r="J47" i="24"/>
  <c r="G47" i="24"/>
  <c r="E47" i="24"/>
  <c r="I46" i="24"/>
  <c r="H46" i="24"/>
  <c r="J46" i="24"/>
  <c r="G46" i="24"/>
  <c r="E46" i="24"/>
  <c r="I45" i="24"/>
  <c r="H45" i="24"/>
  <c r="J45" i="24"/>
  <c r="G45" i="24"/>
  <c r="E45" i="24"/>
  <c r="I44" i="24"/>
  <c r="H44" i="24"/>
  <c r="J44" i="24"/>
  <c r="G44" i="24"/>
  <c r="E44" i="24"/>
  <c r="I43" i="24"/>
  <c r="H43" i="24"/>
  <c r="J43" i="24"/>
  <c r="G43" i="24"/>
  <c r="E43" i="24"/>
  <c r="J33" i="24"/>
  <c r="I33" i="24"/>
  <c r="H33" i="24"/>
  <c r="G33" i="24"/>
  <c r="F33" i="24"/>
  <c r="E33" i="24"/>
  <c r="J32" i="24"/>
  <c r="I32" i="24"/>
  <c r="H32" i="24"/>
  <c r="G32" i="24"/>
  <c r="F32" i="24"/>
  <c r="E32" i="24"/>
  <c r="J31" i="24"/>
  <c r="I31" i="24"/>
  <c r="H31" i="24"/>
  <c r="G31" i="24"/>
  <c r="F31" i="24"/>
  <c r="E31" i="24"/>
  <c r="J30" i="24"/>
  <c r="I30" i="24"/>
  <c r="H30" i="24"/>
  <c r="G30" i="24"/>
  <c r="F30" i="24"/>
  <c r="E30" i="24"/>
  <c r="J29" i="24"/>
  <c r="I29" i="24"/>
  <c r="H29" i="24"/>
  <c r="G29" i="24"/>
  <c r="F29" i="24"/>
  <c r="E29" i="24"/>
  <c r="J28" i="24"/>
  <c r="I28" i="24"/>
  <c r="H28" i="24"/>
  <c r="G28" i="24"/>
  <c r="F28" i="24"/>
  <c r="E28" i="24"/>
  <c r="J27" i="24"/>
  <c r="I27" i="24"/>
  <c r="H27" i="24"/>
  <c r="G27" i="24"/>
  <c r="F27" i="24"/>
  <c r="E27" i="24"/>
  <c r="J26" i="24"/>
  <c r="J19" i="24"/>
  <c r="I19" i="24"/>
  <c r="H19" i="24"/>
  <c r="G19" i="24"/>
  <c r="F19" i="24"/>
  <c r="E19" i="24"/>
  <c r="J18" i="24"/>
  <c r="I18" i="24"/>
  <c r="H18" i="24"/>
  <c r="G18" i="24"/>
  <c r="F18" i="24"/>
  <c r="E18" i="24"/>
  <c r="J17" i="24"/>
  <c r="I17" i="24"/>
  <c r="H17" i="24"/>
  <c r="G17" i="24"/>
  <c r="F17" i="24"/>
  <c r="E17" i="24"/>
  <c r="J16" i="24"/>
  <c r="I16" i="24"/>
  <c r="H16" i="24"/>
  <c r="G16" i="24"/>
  <c r="F16" i="24"/>
  <c r="E16" i="24"/>
  <c r="J15" i="24"/>
  <c r="I15" i="24"/>
  <c r="H15" i="24"/>
  <c r="G15" i="24"/>
  <c r="F15" i="24"/>
  <c r="E15" i="24"/>
  <c r="J14" i="24"/>
  <c r="I14" i="24"/>
  <c r="H14" i="24"/>
  <c r="G14" i="24"/>
  <c r="F14" i="24"/>
  <c r="E14" i="24"/>
  <c r="J13" i="24"/>
  <c r="I13" i="24"/>
  <c r="H13" i="24"/>
  <c r="G13" i="24"/>
  <c r="F13" i="24"/>
  <c r="E13" i="24"/>
  <c r="J12" i="24"/>
  <c r="I12" i="24"/>
  <c r="H12" i="24"/>
  <c r="G12" i="24"/>
  <c r="F12" i="24"/>
  <c r="E12" i="24"/>
  <c r="J11" i="24"/>
  <c r="I11" i="24"/>
  <c r="H11" i="24"/>
  <c r="G11" i="24"/>
  <c r="F11" i="24"/>
  <c r="E11" i="24"/>
  <c r="J10" i="24"/>
  <c r="I10" i="24"/>
  <c r="H10" i="24"/>
  <c r="G10" i="24"/>
  <c r="F10" i="24"/>
  <c r="E10" i="24"/>
  <c r="J210" i="22"/>
  <c r="I210" i="22"/>
  <c r="H210" i="22"/>
  <c r="G210" i="22"/>
  <c r="F210" i="22"/>
  <c r="E210" i="22"/>
  <c r="J208" i="22"/>
  <c r="I208" i="22"/>
  <c r="H208" i="22"/>
  <c r="G208" i="22"/>
  <c r="F208" i="22"/>
  <c r="E208" i="22"/>
  <c r="J203" i="22"/>
  <c r="J206" i="22"/>
  <c r="I206" i="22"/>
  <c r="H206" i="22"/>
  <c r="G206" i="22"/>
  <c r="F206" i="22"/>
  <c r="E206" i="22"/>
  <c r="J204" i="22"/>
  <c r="I204" i="22"/>
  <c r="H204" i="22"/>
  <c r="G204" i="22"/>
  <c r="F204" i="22"/>
  <c r="E204" i="22"/>
  <c r="J202" i="22"/>
  <c r="I202" i="22"/>
  <c r="H202" i="22"/>
  <c r="G202" i="22"/>
  <c r="F202" i="22"/>
  <c r="E202" i="22"/>
  <c r="I173" i="22"/>
  <c r="I174" i="22"/>
  <c r="I175" i="22"/>
  <c r="I176" i="22"/>
  <c r="I177" i="22"/>
  <c r="I178" i="22"/>
  <c r="I171" i="22"/>
  <c r="I170" i="22"/>
  <c r="I169" i="22"/>
  <c r="I155" i="22"/>
  <c r="I156" i="22"/>
  <c r="I157" i="22"/>
  <c r="I152" i="22"/>
  <c r="I153" i="22"/>
  <c r="I154" i="22"/>
  <c r="I158" i="22"/>
  <c r="I159" i="22"/>
  <c r="I160" i="22"/>
  <c r="I161" i="22"/>
  <c r="I162" i="22"/>
  <c r="J189" i="22"/>
  <c r="J216" i="24"/>
  <c r="I139" i="22"/>
  <c r="I140" i="22"/>
  <c r="I136" i="22"/>
  <c r="I137" i="22"/>
  <c r="I138" i="22"/>
  <c r="I141" i="22"/>
  <c r="I142" i="22"/>
  <c r="I143" i="22"/>
  <c r="I144" i="22"/>
  <c r="I126" i="22"/>
  <c r="I105" i="22"/>
  <c r="I106" i="22"/>
  <c r="I107" i="22"/>
  <c r="I101" i="22"/>
  <c r="I102" i="22"/>
  <c r="I103" i="22"/>
  <c r="I104" i="22"/>
  <c r="I108" i="22"/>
  <c r="I109" i="22"/>
  <c r="I110" i="22"/>
  <c r="I111" i="22"/>
  <c r="I112" i="22"/>
  <c r="I113" i="22"/>
  <c r="I114" i="22"/>
  <c r="I115" i="22"/>
  <c r="I116" i="22"/>
  <c r="I117" i="22"/>
  <c r="I118" i="22"/>
  <c r="I119" i="22"/>
  <c r="I120" i="22"/>
  <c r="I121" i="22"/>
  <c r="I122" i="22"/>
  <c r="I123" i="22"/>
  <c r="I124" i="22"/>
  <c r="I125" i="22"/>
  <c r="I127" i="22"/>
  <c r="I86" i="22"/>
  <c r="I87" i="22"/>
  <c r="I88" i="22"/>
  <c r="I89" i="22"/>
  <c r="I90" i="22"/>
  <c r="I85" i="22"/>
  <c r="I91" i="22"/>
  <c r="I92" i="22"/>
  <c r="I93" i="22"/>
  <c r="K263" i="24"/>
  <c r="K10" i="24"/>
  <c r="K14" i="24"/>
  <c r="K18" i="24"/>
  <c r="K27" i="24"/>
  <c r="K31" i="24"/>
  <c r="K13" i="24"/>
  <c r="K17" i="24"/>
  <c r="K30" i="24"/>
  <c r="K12" i="24"/>
  <c r="K16" i="24"/>
  <c r="K29" i="24"/>
  <c r="K33" i="24"/>
  <c r="K11" i="24"/>
  <c r="K15" i="24"/>
  <c r="K19" i="24"/>
  <c r="K28" i="24"/>
  <c r="K32" i="24"/>
  <c r="K34" i="24"/>
  <c r="K143" i="24"/>
  <c r="L263" i="24"/>
  <c r="K269" i="24"/>
  <c r="J275" i="22"/>
  <c r="K181" i="24"/>
  <c r="J293" i="22"/>
  <c r="K199" i="24"/>
  <c r="J292" i="22"/>
  <c r="J294" i="22"/>
  <c r="J288" i="22"/>
  <c r="J287" i="22"/>
  <c r="K194" i="24"/>
  <c r="J286" i="22"/>
  <c r="J285" i="22"/>
  <c r="K192" i="24"/>
  <c r="J284" i="22"/>
  <c r="K191" i="24"/>
  <c r="J283" i="22"/>
  <c r="K190" i="24"/>
  <c r="J282" i="22"/>
  <c r="J281" i="22"/>
  <c r="J279" i="22"/>
  <c r="J280" i="22"/>
  <c r="G185" i="24"/>
  <c r="J270" i="22"/>
  <c r="J258" i="22"/>
  <c r="K175" i="24"/>
  <c r="J257" i="22"/>
  <c r="J256" i="22"/>
  <c r="K173" i="24"/>
  <c r="J255" i="22"/>
  <c r="J254" i="22"/>
  <c r="K171" i="24"/>
  <c r="K172" i="24"/>
  <c r="K174" i="24"/>
  <c r="K176" i="24"/>
  <c r="J246" i="22"/>
  <c r="K163" i="24"/>
  <c r="J245" i="22"/>
  <c r="J247" i="22"/>
  <c r="K162" i="24"/>
  <c r="K164" i="24"/>
  <c r="J241" i="22"/>
  <c r="K158" i="24"/>
  <c r="J240" i="22"/>
  <c r="K157" i="24"/>
  <c r="J239" i="22"/>
  <c r="K156" i="24"/>
  <c r="J238" i="22"/>
  <c r="K155" i="24"/>
  <c r="J237" i="22"/>
  <c r="K154" i="24"/>
  <c r="J236" i="22"/>
  <c r="K153" i="24"/>
  <c r="J235" i="22"/>
  <c r="K152" i="24"/>
  <c r="J234" i="22"/>
  <c r="K151" i="24"/>
  <c r="J233" i="22"/>
  <c r="K150" i="24"/>
  <c r="J232" i="22"/>
  <c r="K149" i="24"/>
  <c r="K159" i="24"/>
  <c r="J228" i="22"/>
  <c r="K145" i="24"/>
  <c r="J223" i="22"/>
  <c r="J211" i="22"/>
  <c r="K139" i="24"/>
  <c r="J209" i="22"/>
  <c r="J207" i="22"/>
  <c r="J205" i="22"/>
  <c r="K136" i="24"/>
  <c r="K135" i="24"/>
  <c r="K137" i="24"/>
  <c r="I19" i="22"/>
  <c r="H19" i="22"/>
  <c r="G19" i="22"/>
  <c r="E226" i="24"/>
  <c r="L227" i="24"/>
  <c r="L229" i="24"/>
  <c r="K193" i="24"/>
  <c r="K189" i="24"/>
  <c r="K187" i="24"/>
  <c r="K144" i="24"/>
  <c r="K185" i="24"/>
  <c r="J229" i="22"/>
  <c r="J298" i="22"/>
  <c r="J211" i="24"/>
  <c r="D9" i="10"/>
  <c r="I18" i="10"/>
  <c r="H18" i="10"/>
  <c r="J18" i="10"/>
  <c r="I17" i="10"/>
  <c r="I16" i="10"/>
  <c r="I15" i="10"/>
  <c r="I14" i="10"/>
  <c r="I13" i="10"/>
  <c r="I12" i="10"/>
  <c r="I11" i="10"/>
  <c r="I10" i="10"/>
  <c r="H10" i="10"/>
  <c r="J10" i="10"/>
  <c r="I9" i="10"/>
  <c r="F18" i="10"/>
  <c r="H17" i="10"/>
  <c r="J17" i="10"/>
  <c r="H16" i="10"/>
  <c r="H15" i="10"/>
  <c r="F15" i="10"/>
  <c r="H14" i="10"/>
  <c r="J14" i="10"/>
  <c r="H13" i="10"/>
  <c r="H12" i="10"/>
  <c r="J12" i="10"/>
  <c r="F12" i="10"/>
  <c r="H11" i="10"/>
  <c r="F11" i="10"/>
  <c r="H9" i="10"/>
  <c r="F9" i="10"/>
  <c r="G18" i="10"/>
  <c r="G17" i="10"/>
  <c r="G16" i="10"/>
  <c r="G15" i="10"/>
  <c r="G14" i="10"/>
  <c r="G13" i="10"/>
  <c r="G12" i="10"/>
  <c r="G11" i="10"/>
  <c r="G10" i="10"/>
  <c r="G9" i="10"/>
  <c r="E18" i="10"/>
  <c r="E17" i="10"/>
  <c r="E16" i="10"/>
  <c r="E15" i="10"/>
  <c r="E14" i="10"/>
  <c r="E13" i="10"/>
  <c r="E12" i="10"/>
  <c r="E11" i="10"/>
  <c r="E10" i="10"/>
  <c r="E9" i="10"/>
  <c r="D18" i="10"/>
  <c r="D17" i="10"/>
  <c r="D16" i="10"/>
  <c r="D15" i="10"/>
  <c r="D14" i="10"/>
  <c r="D13" i="10"/>
  <c r="D12" i="10"/>
  <c r="D11" i="10"/>
  <c r="D10" i="10"/>
  <c r="J9" i="10"/>
  <c r="J19" i="10"/>
  <c r="F14" i="10"/>
  <c r="F10" i="10"/>
  <c r="J13" i="10"/>
  <c r="F13" i="10"/>
  <c r="I94" i="22"/>
  <c r="J183" i="22"/>
  <c r="E227" i="24"/>
  <c r="J229" i="26"/>
  <c r="J242" i="26"/>
  <c r="I319" i="29"/>
  <c r="J72" i="30"/>
  <c r="K198" i="24"/>
  <c r="K200" i="24"/>
  <c r="J86" i="24"/>
  <c r="J15" i="10"/>
  <c r="J46" i="31"/>
  <c r="I132" i="31"/>
  <c r="K267" i="24"/>
  <c r="J335" i="22"/>
  <c r="J259" i="22"/>
  <c r="K188" i="24"/>
  <c r="I179" i="28"/>
  <c r="J191" i="28"/>
  <c r="I323" i="28"/>
  <c r="J229" i="30"/>
  <c r="J34" i="27"/>
  <c r="J206" i="27"/>
  <c r="I145" i="22"/>
  <c r="J187" i="22"/>
  <c r="J215" i="24"/>
  <c r="J66" i="24"/>
  <c r="I128" i="26"/>
  <c r="J185" i="26"/>
  <c r="I320" i="26"/>
  <c r="J229" i="29"/>
  <c r="J247" i="29"/>
  <c r="J210" i="24"/>
  <c r="J109" i="27"/>
  <c r="J208" i="27"/>
  <c r="J293" i="28"/>
  <c r="I313" i="22"/>
  <c r="J213" i="24"/>
  <c r="I319" i="26"/>
  <c r="J85" i="27"/>
  <c r="J204" i="27"/>
  <c r="J242" i="22"/>
  <c r="J75" i="24"/>
  <c r="J103" i="24"/>
  <c r="K146" i="24"/>
  <c r="J212" i="22"/>
  <c r="K138" i="24"/>
  <c r="K140" i="24"/>
  <c r="K20" i="24"/>
  <c r="J50" i="24"/>
  <c r="I166" i="27"/>
  <c r="J289" i="22"/>
  <c r="F17" i="10"/>
  <c r="I128" i="22"/>
  <c r="J185" i="22"/>
  <c r="J214" i="24"/>
  <c r="J304" i="28"/>
  <c r="I319" i="30"/>
  <c r="I162" i="30"/>
  <c r="J189" i="30"/>
  <c r="J193" i="30"/>
  <c r="J90" i="24"/>
  <c r="J92" i="24"/>
  <c r="J193" i="28"/>
  <c r="I319" i="28"/>
  <c r="J304" i="30"/>
  <c r="I318" i="30"/>
  <c r="I179" i="22"/>
  <c r="J191" i="22"/>
  <c r="J217" i="24"/>
  <c r="J126" i="24"/>
  <c r="J304" i="29"/>
  <c r="I318" i="29"/>
  <c r="J302" i="30"/>
  <c r="K180" i="24"/>
  <c r="K182" i="24"/>
  <c r="J276" i="22"/>
  <c r="J109" i="24"/>
  <c r="I145" i="26"/>
  <c r="J187" i="26"/>
  <c r="I321" i="26"/>
  <c r="I153" i="27"/>
  <c r="J210" i="27"/>
  <c r="J72" i="28"/>
  <c r="I315" i="28"/>
  <c r="I162" i="29"/>
  <c r="J189" i="29"/>
  <c r="I322" i="29"/>
  <c r="J53" i="24"/>
  <c r="J11" i="10"/>
  <c r="F16" i="10"/>
  <c r="J16" i="10"/>
  <c r="J304" i="26"/>
  <c r="I318" i="26"/>
  <c r="G17" i="27"/>
  <c r="J200" i="27"/>
  <c r="J212" i="27"/>
  <c r="J64" i="26"/>
  <c r="J70" i="26"/>
  <c r="J47" i="29"/>
  <c r="J68" i="29"/>
  <c r="J212" i="29"/>
  <c r="J302" i="29"/>
  <c r="I322" i="30"/>
  <c r="J302" i="26"/>
  <c r="K186" i="24"/>
  <c r="K195" i="24"/>
  <c r="I318" i="28"/>
  <c r="I327" i="28"/>
  <c r="J334" i="28"/>
  <c r="I328" i="28"/>
  <c r="I330" i="28"/>
  <c r="J336" i="28"/>
  <c r="J338" i="28"/>
  <c r="J306" i="28"/>
  <c r="J193" i="26"/>
  <c r="I315" i="29"/>
  <c r="J72" i="29"/>
  <c r="I316" i="26"/>
  <c r="J72" i="26"/>
  <c r="J306" i="30"/>
  <c r="I317" i="30"/>
  <c r="J193" i="29"/>
  <c r="J306" i="26"/>
  <c r="I317" i="26"/>
  <c r="J193" i="22"/>
  <c r="I317" i="29"/>
  <c r="J306" i="29"/>
  <c r="J214" i="27"/>
  <c r="J221" i="24"/>
  <c r="F321" i="22"/>
  <c r="G221" i="24"/>
  <c r="I328" i="29"/>
  <c r="I330" i="29"/>
  <c r="J336" i="29"/>
  <c r="I327" i="29"/>
  <c r="J334" i="29"/>
  <c r="J338" i="29"/>
  <c r="I327" i="26"/>
  <c r="J334" i="26"/>
  <c r="I328" i="26"/>
  <c r="I330" i="26"/>
  <c r="J336" i="26"/>
  <c r="I328" i="30"/>
  <c r="I330" i="30"/>
  <c r="J336" i="30"/>
  <c r="I327" i="30"/>
  <c r="J334" i="30"/>
  <c r="J338" i="30"/>
  <c r="I323" i="22"/>
  <c r="I322" i="22"/>
  <c r="J338" i="26"/>
  <c r="J222" i="24"/>
  <c r="F322" i="22"/>
  <c r="G222" i="24"/>
  <c r="F320" i="22"/>
  <c r="G220" i="24"/>
  <c r="J220" i="24"/>
  <c r="J223" i="24"/>
  <c r="F323" i="22"/>
  <c r="G223" i="24"/>
  <c r="J209" i="24"/>
  <c r="J75" i="22"/>
  <c r="J300" i="22"/>
  <c r="I133" i="31"/>
  <c r="I137" i="31"/>
  <c r="I136" i="31"/>
  <c r="I140" i="31"/>
  <c r="I141" i="31"/>
  <c r="I142" i="31"/>
  <c r="J146" i="31"/>
  <c r="I312" i="22"/>
  <c r="J302" i="22"/>
  <c r="J333" i="22"/>
  <c r="J212" i="24"/>
  <c r="J331" i="22"/>
  <c r="J337" i="22"/>
  <c r="J36" i="33" l="1"/>
  <c r="K103" i="33" s="1"/>
  <c r="K105" i="33"/>
  <c r="J17" i="33"/>
  <c r="K102" i="33" s="1"/>
  <c r="J108" i="33" l="1"/>
  <c r="J109" i="33" s="1"/>
  <c r="J111" i="33" s="1"/>
  <c r="J117" i="33" s="1"/>
  <c r="J115" i="33"/>
  <c r="J119"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tc={0B29CB82-CD7A-45F7-B734-236D6CBBD3E6}</author>
  </authors>
  <commentList>
    <comment ref="D7" authorId="0" shapeId="0" xr:uid="{0B29CB82-CD7A-45F7-B734-236D6CBBD3E6}">
      <text>
        <t>[Threaded comment]
Your version of Excel allows you to read this threaded comment; however, any edits to it will get removed if the file is opened in a newer version of Excel. Learn more: https://go.microsoft.com/fwlink/?linkid=870924
Comment:
    Cross-reference name cells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tc={22D6FD5E-0E72-40B5-90EF-C6ECE8A55E5C}</author>
    <author>AlKurdi, Luma</author>
    <author>tc={52B7FE85-FE76-4FD7-9E16-17318D027C6D}</author>
    <author>tc={18296F2D-4762-42F0-AC3C-AE34A4AF73FD}</author>
  </authors>
  <commentList>
    <comment ref="C198" authorId="0" shapeId="0" xr:uid="{22D6FD5E-0E72-40B5-90EF-C6ECE8A55E5C}">
      <text>
        <t xml:space="preserve">[Threaded comment]
Your version of Excel allows you to read this threaded comment; however, any edits to it will get removed if the file is opened in a newer version of Excel. Learn more: https://go.microsoft.com/fwlink/?linkid=870924
Comment:
    Look at T&amp;L Budget template </t>
      </text>
    </comment>
    <comment ref="D305" authorId="1" shapeId="0" xr:uid="{2EEFA356-8A38-4BBD-A0E6-949C5E956B48}">
      <text>
        <r>
          <rPr>
            <b/>
            <sz val="9"/>
            <color indexed="81"/>
            <rFont val="Tahoma"/>
            <family val="2"/>
          </rPr>
          <t>AlKurdi, Luma:</t>
        </r>
        <r>
          <rPr>
            <sz val="9"/>
            <color indexed="81"/>
            <rFont val="Tahoma"/>
            <family val="2"/>
          </rPr>
          <t xml:space="preserve">
For instructuions go to sheet 1 or something
have a button to take yo to insturatuin tab</t>
        </r>
      </text>
    </comment>
    <comment ref="C309" authorId="2" shapeId="0" xr:uid="{52B7FE85-FE76-4FD7-9E16-17318D027C6D}">
      <text>
        <t xml:space="preserve">[Threaded comment]
Your version of Excel allows you to read this threaded comment; however, any edits to it will get removed if the file is opened in a newer version of Excel. Learn more: https://go.microsoft.com/fwlink/?linkid=870924
Comment:
    Link to budget narrative and above numbering
Reply:
    Give numbers to all lines to connect together
Reply:
    1.1 1.2 2.1  and so forth
</t>
      </text>
    </comment>
    <comment ref="D320" authorId="3" shapeId="0" xr:uid="{18296F2D-4762-42F0-AC3C-AE34A4AF73FD}">
      <text>
        <t xml:space="preserve">[Threaded comment]
Your version of Excel allows you to read this threaded comment; however, any edits to it will get removed if the file is opened in a newer version of Excel. Learn more: https://go.microsoft.com/fwlink/?linkid=870924
Comment:
    Delete
</t>
      </text>
    </comment>
  </commentList>
</comments>
</file>

<file path=xl/sharedStrings.xml><?xml version="1.0" encoding="utf-8"?>
<sst xmlns="http://schemas.openxmlformats.org/spreadsheetml/2006/main" count="2119" uniqueCount="391">
  <si>
    <t>INTERNAL USE ONLY</t>
  </si>
  <si>
    <t>Summary Information from Grantee Budget Input</t>
  </si>
  <si>
    <t>Equipment</t>
  </si>
  <si>
    <t>Item Description</t>
  </si>
  <si>
    <t>Is the vendor identified?</t>
  </si>
  <si>
    <t>Capital Expenditure?</t>
  </si>
  <si>
    <t>Unit</t>
  </si>
  <si>
    <t>Unit $</t>
  </si>
  <si>
    <t># Units</t>
  </si>
  <si>
    <t>Total</t>
  </si>
  <si>
    <t>Subtotal - Equipment</t>
  </si>
  <si>
    <t>*</t>
  </si>
  <si>
    <t>Equipment: a single item with an acquisition cost between $1000 and $4999.99 with a free standing use life greater than one year</t>
  </si>
  <si>
    <t>**</t>
  </si>
  <si>
    <t>Capital Equipment: Any single item with an acquisition cost equal to or greater than $5000 with a stading use life greater than one year. 2CFR200.12 &amp; 2CFR200.13</t>
  </si>
  <si>
    <t>Worksheet: Travel &amp; PSC</t>
  </si>
  <si>
    <t>Travel</t>
  </si>
  <si>
    <t>Mode of Transportation Headers</t>
  </si>
  <si>
    <t>Flight</t>
  </si>
  <si>
    <t>Origin City</t>
  </si>
  <si>
    <t>Destination City</t>
  </si>
  <si>
    <t>Roundtrip Cost</t>
  </si>
  <si>
    <t># Travelers</t>
  </si>
  <si>
    <t># Trips</t>
  </si>
  <si>
    <t>Cost</t>
  </si>
  <si>
    <t>Train</t>
  </si>
  <si>
    <t>Personal Vehicle</t>
  </si>
  <si>
    <t>Mileage Rate</t>
  </si>
  <si>
    <t>Roundtrip mi</t>
  </si>
  <si>
    <t>Taxi</t>
  </si>
  <si>
    <t>Roundtrip fare</t>
  </si>
  <si>
    <t>Bus</t>
  </si>
  <si>
    <t>Other</t>
  </si>
  <si>
    <t>See budget narrative.</t>
  </si>
  <si>
    <t xml:space="preserve">   </t>
  </si>
  <si>
    <t xml:space="preserve">    </t>
  </si>
  <si>
    <t>None</t>
  </si>
  <si>
    <t>[please choose]</t>
  </si>
  <si>
    <t>Worksheet:</t>
  </si>
  <si>
    <t>Training, ESS</t>
  </si>
  <si>
    <t>Is Vendor Known?</t>
  </si>
  <si>
    <t>Yes</t>
  </si>
  <si>
    <t>No</t>
  </si>
  <si>
    <t>Labor</t>
  </si>
  <si>
    <t>Labor Tracking Method</t>
  </si>
  <si>
    <t>Hourly</t>
  </si>
  <si>
    <t>Hourly Rate</t>
  </si>
  <si>
    <t># Hours</t>
  </si>
  <si>
    <t>Level of Effort</t>
  </si>
  <si>
    <t>Base Salary</t>
  </si>
  <si>
    <t>Fringe %</t>
  </si>
  <si>
    <t>LOE %</t>
  </si>
  <si>
    <t>Worksheet</t>
  </si>
  <si>
    <t>IDC</t>
  </si>
  <si>
    <t>IDC Type</t>
  </si>
  <si>
    <t>[Please choose]</t>
  </si>
  <si>
    <t>NICRA</t>
  </si>
  <si>
    <t>NICRA Rate</t>
  </si>
  <si>
    <t>De minimus</t>
  </si>
  <si>
    <t>De minimus 10%</t>
  </si>
  <si>
    <t>Capped</t>
  </si>
  <si>
    <t>Capped IDC Rate</t>
  </si>
  <si>
    <t>Labor, Subaward</t>
  </si>
  <si>
    <t>Honoraria</t>
  </si>
  <si>
    <t xml:space="preserve">  </t>
  </si>
  <si>
    <t>Daily Rate</t>
  </si>
  <si>
    <t>Days</t>
  </si>
  <si>
    <t>Fixed Stipend</t>
  </si>
  <si>
    <t>Fixed Fee</t>
  </si>
  <si>
    <t>Units</t>
  </si>
  <si>
    <t>Travel Medical Insurance</t>
  </si>
  <si>
    <t xml:space="preserve">Worksheet: </t>
  </si>
  <si>
    <t>Training</t>
  </si>
  <si>
    <t>Recipient Type</t>
  </si>
  <si>
    <t>Non-local Trainer</t>
  </si>
  <si>
    <t>Non-local Speaker</t>
  </si>
  <si>
    <t>Non-local Admin Staff</t>
  </si>
  <si>
    <t>Non-local Participant</t>
  </si>
  <si>
    <t>M&amp;IE Deductions Breakout</t>
  </si>
  <si>
    <t>M &amp;IE Rate</t>
  </si>
  <si>
    <t>Breakfast</t>
  </si>
  <si>
    <t>Lunch</t>
  </si>
  <si>
    <t>Dinner</t>
  </si>
  <si>
    <t>Incidentals</t>
  </si>
  <si>
    <t>Project Title</t>
  </si>
  <si>
    <t>A</t>
  </si>
  <si>
    <t xml:space="preserve">Project Personnel Labor </t>
  </si>
  <si>
    <t>Name</t>
  </si>
  <si>
    <t>Title</t>
  </si>
  <si>
    <t>Project Position</t>
  </si>
  <si>
    <t>Subtotal - Labor</t>
  </si>
  <si>
    <t>B</t>
  </si>
  <si>
    <t>Equipment, Supplies, Services &amp; Other direct costs</t>
  </si>
  <si>
    <t>B1</t>
  </si>
  <si>
    <t># of units</t>
  </si>
  <si>
    <t>Unit cost</t>
  </si>
  <si>
    <t>B2</t>
  </si>
  <si>
    <t>Supplies</t>
  </si>
  <si>
    <t>Subtotal - Supplies</t>
  </si>
  <si>
    <t>B3</t>
  </si>
  <si>
    <t>Services &amp; other direct costs</t>
  </si>
  <si>
    <t>Ex: Shipment vie World Courier</t>
  </si>
  <si>
    <t>Ex: Subscriptions</t>
  </si>
  <si>
    <t>Subtotal - Services &amp; other direct costs</t>
  </si>
  <si>
    <t>C</t>
  </si>
  <si>
    <t xml:space="preserve">Travel </t>
  </si>
  <si>
    <t>Mean of Transportation</t>
  </si>
  <si>
    <t>Origin City, Country</t>
  </si>
  <si>
    <t>Destination City, Country</t>
  </si>
  <si>
    <t>#  of Travelers</t>
  </si>
  <si>
    <t># of Trips</t>
  </si>
  <si>
    <t>Please select</t>
  </si>
  <si>
    <t>Subtotal - Airfare</t>
  </si>
  <si>
    <t>Per Diem</t>
  </si>
  <si>
    <t>Meals &amp; Incidentals Rate</t>
  </si>
  <si>
    <t xml:space="preserve"># of travel days including travel </t>
  </si>
  <si>
    <t>Lodging Rate</t>
  </si>
  <si>
    <t># of Nights</t>
  </si>
  <si>
    <t># of Travelers</t>
  </si>
  <si>
    <t>Subtotal - Perdiem</t>
  </si>
  <si>
    <t>Others</t>
  </si>
  <si>
    <t>Description</t>
  </si>
  <si>
    <t>Rate/Fee</t>
  </si>
  <si>
    <t>Ex: Parking</t>
  </si>
  <si>
    <t>Ex: Visa</t>
  </si>
  <si>
    <t>Subtotal - Miscellaneous</t>
  </si>
  <si>
    <t>Registrations</t>
  </si>
  <si>
    <t>Fee</t>
  </si>
  <si>
    <t>Subtotal - Registrations</t>
  </si>
  <si>
    <t>Budget Summary</t>
  </si>
  <si>
    <t>Direct Costs</t>
  </si>
  <si>
    <t>B2&amp;B3</t>
  </si>
  <si>
    <t>Supplies, Services &amp; Other direct costs</t>
  </si>
  <si>
    <t>Total Direct Costs</t>
  </si>
  <si>
    <t>Modified Total Direct Costs</t>
  </si>
  <si>
    <t>Indirect Rate %</t>
  </si>
  <si>
    <t>Indirect Costs</t>
  </si>
  <si>
    <t>Subtotal - Direct Costs</t>
  </si>
  <si>
    <t>Subtotal - Indirect Costs</t>
  </si>
  <si>
    <t>Total Award Cost</t>
  </si>
  <si>
    <t>Budget Narrative</t>
  </si>
  <si>
    <t>A. Labor</t>
  </si>
  <si>
    <t>[insert name]</t>
  </si>
  <si>
    <t>Role in Project</t>
  </si>
  <si>
    <t>[enter here]</t>
  </si>
  <si>
    <t>Base salary or Hourly Rate Justification</t>
  </si>
  <si>
    <t>Please, unhide rows between 21-42 if more space for Labor is needed.</t>
  </si>
  <si>
    <t>B. Equipment, Supplies, Services &amp; Other direct costs</t>
  </si>
  <si>
    <t>[insert name of the item]</t>
  </si>
  <si>
    <t xml:space="preserve">Purpose </t>
  </si>
  <si>
    <t>Price References</t>
  </si>
  <si>
    <t>Please, unhide rows between 61-84 if more space for Equipment is needed.</t>
  </si>
  <si>
    <t>Please, unhide rows between 61-84 if more space for Labor is needed.</t>
  </si>
  <si>
    <t>Please, unhide rows between 104-126 if more space for Supplies is needed.</t>
  </si>
  <si>
    <t>Services</t>
  </si>
  <si>
    <t>Please, unhide rows between 146-168 if more space for Services is needed.</t>
  </si>
  <si>
    <t>Other direct costs</t>
  </si>
  <si>
    <t>Please, unhide rows between 189-207 if more space for Other Direct Costs is needed.</t>
  </si>
  <si>
    <t>C. Travel</t>
  </si>
  <si>
    <t>[Origin City, Country - Destination City, Country]</t>
  </si>
  <si>
    <t>Please, unhide rows between 227-249 if more space for Travel is needed.</t>
  </si>
  <si>
    <t>Per Diem Lodging rates</t>
  </si>
  <si>
    <t>[insert name of destination city]</t>
  </si>
  <si>
    <t xml:space="preserve">Lodging option </t>
  </si>
  <si>
    <t>Please, unhide rows between 267-306 if more space for Miscellaneous is needed.</t>
  </si>
  <si>
    <t>Please, unhide rows between 319-346 if more space for Registrations is needed.</t>
  </si>
  <si>
    <t>Indirect rate</t>
  </si>
  <si>
    <t>Please indicate document that specifies applicable indirect rate</t>
  </si>
  <si>
    <t xml:space="preserve"> [enter here]</t>
  </si>
  <si>
    <t>Payment Schedule</t>
  </si>
  <si>
    <t>Milestone / Payment #</t>
  </si>
  <si>
    <t>Period of Performance</t>
  </si>
  <si>
    <t>Deliverables</t>
  </si>
  <si>
    <t>Amount to be paid</t>
  </si>
  <si>
    <t>Additional conditions /Notes</t>
  </si>
  <si>
    <t>Planned expenditures</t>
  </si>
  <si>
    <t>Month1</t>
  </si>
  <si>
    <t>Month2</t>
  </si>
  <si>
    <t>Month3</t>
  </si>
  <si>
    <t>Month4</t>
  </si>
  <si>
    <t>Month5</t>
  </si>
  <si>
    <t>Month6</t>
  </si>
  <si>
    <t>Month7</t>
  </si>
  <si>
    <t>Month8</t>
  </si>
  <si>
    <t>Month9</t>
  </si>
  <si>
    <t>Month10</t>
  </si>
  <si>
    <t>Month11</t>
  </si>
  <si>
    <t>Month12</t>
  </si>
  <si>
    <t>Month13</t>
  </si>
  <si>
    <t>Month14</t>
  </si>
  <si>
    <t>Month15</t>
  </si>
  <si>
    <t>Month16</t>
  </si>
  <si>
    <t>Month17</t>
  </si>
  <si>
    <t>Month18</t>
  </si>
  <si>
    <t>Month19</t>
  </si>
  <si>
    <t>Month20</t>
  </si>
  <si>
    <t>Month21</t>
  </si>
  <si>
    <t>Month22</t>
  </si>
  <si>
    <t>Month23</t>
  </si>
  <si>
    <t>Month24</t>
  </si>
  <si>
    <t>TOTAL</t>
  </si>
  <si>
    <t>Services &amp; Other direct costs</t>
  </si>
  <si>
    <t xml:space="preserve">Total </t>
  </si>
  <si>
    <t>For Cost Reimbursement Grants</t>
  </si>
  <si>
    <r>
      <rPr>
        <b/>
        <sz val="11"/>
        <color rgb="FF542E91"/>
        <rFont val="Calibri"/>
        <family val="2"/>
        <charset val="204"/>
        <scheme val="minor"/>
      </rPr>
      <t>Project Goal:</t>
    </r>
    <r>
      <rPr>
        <sz val="11"/>
        <color theme="1"/>
        <rFont val="Calibri"/>
        <family val="2"/>
        <charset val="204"/>
        <scheme val="minor"/>
      </rPr>
      <t xml:space="preserve"> xxx</t>
    </r>
  </si>
  <si>
    <t>month #</t>
  </si>
  <si>
    <t>actual month</t>
  </si>
  <si>
    <r>
      <rPr>
        <b/>
        <sz val="11"/>
        <color rgb="FF542E91"/>
        <rFont val="Calibri"/>
        <family val="2"/>
        <charset val="204"/>
        <scheme val="minor"/>
      </rPr>
      <t>Objective 1</t>
    </r>
    <r>
      <rPr>
        <sz val="11"/>
        <color rgb="FF542E91"/>
        <rFont val="Calibri"/>
        <family val="2"/>
        <charset val="204"/>
        <scheme val="minor"/>
      </rPr>
      <t>:</t>
    </r>
    <r>
      <rPr>
        <sz val="11"/>
        <color theme="1"/>
        <rFont val="Calibri"/>
        <family val="2"/>
        <charset val="204"/>
        <scheme val="minor"/>
      </rPr>
      <t xml:space="preserve"> xxx</t>
    </r>
  </si>
  <si>
    <t>Activity 1:</t>
  </si>
  <si>
    <t>Activity 2:</t>
  </si>
  <si>
    <t xml:space="preserve">Activity 3: </t>
  </si>
  <si>
    <r>
      <rPr>
        <b/>
        <sz val="11"/>
        <color rgb="FF542E91"/>
        <rFont val="Calibri"/>
        <family val="2"/>
        <charset val="204"/>
        <scheme val="minor"/>
      </rPr>
      <t>Objective 2:</t>
    </r>
    <r>
      <rPr>
        <sz val="11"/>
        <color theme="1"/>
        <rFont val="Calibri"/>
        <family val="2"/>
        <charset val="204"/>
        <scheme val="minor"/>
      </rPr>
      <t xml:space="preserve"> xxx</t>
    </r>
  </si>
  <si>
    <r>
      <rPr>
        <b/>
        <sz val="11"/>
        <color rgb="FF542E91"/>
        <rFont val="Calibri"/>
        <family val="2"/>
        <charset val="204"/>
        <scheme val="minor"/>
      </rPr>
      <t>Objective 3:</t>
    </r>
    <r>
      <rPr>
        <sz val="11"/>
        <color theme="1"/>
        <rFont val="Calibri"/>
        <family val="2"/>
        <charset val="204"/>
        <scheme val="minor"/>
      </rPr>
      <t xml:space="preserve"> xxx</t>
    </r>
  </si>
  <si>
    <t>For Fixed Amount Awards</t>
  </si>
  <si>
    <t xml:space="preserve">Deliverables: </t>
  </si>
  <si>
    <t>Milestone 1:</t>
  </si>
  <si>
    <t>Milestone 2:</t>
  </si>
  <si>
    <t xml:space="preserve">Milestone 3: </t>
  </si>
  <si>
    <t xml:space="preserve">Milestone 4: </t>
  </si>
  <si>
    <t xml:space="preserve">Milestone 5: </t>
  </si>
  <si>
    <t>Proposal Title</t>
  </si>
  <si>
    <t>PI Name &amp; Institution</t>
  </si>
  <si>
    <t>Period of Performance for this Budget</t>
  </si>
  <si>
    <t>Months</t>
  </si>
  <si>
    <t>Start Date</t>
  </si>
  <si>
    <t>End Date</t>
  </si>
  <si>
    <t>mm/dd/yyyy</t>
  </si>
  <si>
    <t>Project Personnel Labor Compensation</t>
  </si>
  <si>
    <t>Wages for three Doctors</t>
  </si>
  <si>
    <t>Project Role</t>
  </si>
  <si>
    <t>Rate</t>
  </si>
  <si>
    <t>Subtotal - Honoraria</t>
  </si>
  <si>
    <t>Total Labor Compensation</t>
  </si>
  <si>
    <t>Equipment, Supplies, Services &amp; Other</t>
  </si>
  <si>
    <t>Materials and supplies</t>
  </si>
  <si>
    <t>Service Description</t>
  </si>
  <si>
    <t>Is the provider identified?</t>
  </si>
  <si>
    <t>Shipment vie World Courier</t>
  </si>
  <si>
    <t>Subtotal - Services</t>
  </si>
  <si>
    <t>Subscriptions</t>
  </si>
  <si>
    <t>Subscription Description</t>
  </si>
  <si>
    <t>Provider Name</t>
  </si>
  <si>
    <t>Subtotal - Subscriptions</t>
  </si>
  <si>
    <t>Other Direct Costs</t>
  </si>
  <si>
    <t>[customize header]</t>
  </si>
  <si>
    <t>Subtotal - Other Direct Costs</t>
  </si>
  <si>
    <t>Total Equipment, Supplies, Services &amp; Other</t>
  </si>
  <si>
    <t>Project Personnel Travel</t>
  </si>
  <si>
    <t xml:space="preserve">Domestic Travel/ and international </t>
  </si>
  <si>
    <t>Transportation</t>
  </si>
  <si>
    <t>Mode of Transportation</t>
  </si>
  <si>
    <t>Subtotal - Transportation</t>
  </si>
  <si>
    <t>Destination City/State:</t>
  </si>
  <si>
    <t xml:space="preserve"># of Travelers: </t>
  </si>
  <si>
    <t># Lodging Nights</t>
  </si>
  <si>
    <t>Duration of Trip (# days)</t>
  </si>
  <si>
    <t>Miscellaneous</t>
  </si>
  <si>
    <t>Ex: Baggage</t>
  </si>
  <si>
    <t>Event Title</t>
  </si>
  <si>
    <t>International Travel</t>
  </si>
  <si>
    <t>Airfare</t>
  </si>
  <si>
    <t xml:space="preserve">
</t>
  </si>
  <si>
    <t>Subtotal - Domestic Travel</t>
  </si>
  <si>
    <t>Subtotal - International Travel</t>
  </si>
  <si>
    <t>Total Project Personnel Travel Costs</t>
  </si>
  <si>
    <t>Indirect Costs/ change to budgt summay</t>
  </si>
  <si>
    <t>Domestic Travel</t>
  </si>
  <si>
    <t>Subaward (1)</t>
  </si>
  <si>
    <t>Subawardee:</t>
  </si>
  <si>
    <t>Subaward (2)</t>
  </si>
  <si>
    <t>Subaward (3)</t>
  </si>
  <si>
    <t>Subaward (4)</t>
  </si>
  <si>
    <t>Indirect Rate</t>
  </si>
  <si>
    <t>Subtotal - Costshares</t>
  </si>
  <si>
    <t>•</t>
  </si>
  <si>
    <t>Additional Sections</t>
  </si>
  <si>
    <t>Click the buttons to visit additional sections of the grant budget, if applicable:</t>
  </si>
  <si>
    <t>Contractor Name</t>
  </si>
  <si>
    <t xml:space="preserve"> </t>
  </si>
  <si>
    <t>Equipment, Supplies, or Services</t>
  </si>
  <si>
    <t>Unit Cost</t>
  </si>
  <si>
    <t>Boston</t>
  </si>
  <si>
    <t>Equipment, Supplies, Services</t>
  </si>
  <si>
    <t>Modfied Total Direct Costs (For Indirect Rates Only)</t>
  </si>
  <si>
    <t>Overhead/Profit</t>
  </si>
  <si>
    <t>Overhead/Indirect Expenses</t>
  </si>
  <si>
    <t>Profit</t>
  </si>
  <si>
    <t>Total Overhead/Profit</t>
  </si>
  <si>
    <t xml:space="preserve">INSTRUCTIONS:
Please enter all eligible anticipated project costs in their respective sections below.  As you progress through the template there will be blue boxes on the right that offer guidance and, in some cases, forecasting should this project be selected to award. 
There are multiple sections of the budget that ask "is a vendor identified?"  This question is asking if there is a vendor in mind for the specific line item at the time you fill out this budget.  You are not required to identify a vendor at this time.  Answering these questions with "no" does not in any way impact the merit of your project and will not affect the decision to award.
</t>
  </si>
  <si>
    <t>Subawardee PI Name &amp; Institution</t>
  </si>
  <si>
    <t>IRB processing/application</t>
  </si>
  <si>
    <t>Total Equipment, Supplies, &amp; Services</t>
  </si>
  <si>
    <t>Conference Registration</t>
  </si>
  <si>
    <t>Arranged by CRDF Global?</t>
  </si>
  <si>
    <t>Vendor</t>
  </si>
  <si>
    <t>Cost per person</t>
  </si>
  <si>
    <t>Subtotal - Travel Medical Insurance</t>
  </si>
  <si>
    <t>Total Subaward Cost</t>
  </si>
  <si>
    <t>[enter number]</t>
  </si>
  <si>
    <t xml:space="preserve">INSTRUCTIONS:
Please enter all eligible anticipated project costs in their respective sections below.  As you progress through the template there will be blue boxes on the right that offer guidance and, in some cases, forecasting should this project be selected to award.
There are multiple sections of the budget that ask "is a vendor identified?"  This question is asking if there is a vendor in mind for the specific line item at the time you fill out this budget.  You are not required to identify a vendor at this time.  Answering these questions with "no" does not in any way impact the merit of your project and will not affect the decision to award.
</t>
  </si>
  <si>
    <t>ITEMIZATION OF COSTSHARES</t>
  </si>
  <si>
    <r>
      <rPr>
        <b/>
        <u/>
        <sz val="10"/>
        <color theme="1"/>
        <rFont val="Calibri"/>
        <family val="2"/>
        <scheme val="minor"/>
      </rPr>
      <t>INSTRUCTIONS:</t>
    </r>
    <r>
      <rPr>
        <sz val="10"/>
        <color theme="1"/>
        <rFont val="Calibri"/>
        <family val="2"/>
        <scheme val="minor"/>
      </rPr>
      <t xml:space="preserve">
Line items entered on the Primary tab are copied into the budget below.  To represent costshares, in whole or in part, of individual line items, please provide the dollar amount of the costshare in the designated costshare column.
To represent costshared items that are not included in the budget (in-kind) please itemize those in the In-Kind Contributions section at the very bottom of this tab.</t>
    </r>
  </si>
  <si>
    <t>Fringe</t>
  </si>
  <si>
    <t>Costshare</t>
  </si>
  <si>
    <t>Equipment, Supplies, &amp; Services</t>
  </si>
  <si>
    <t>Per diem</t>
  </si>
  <si>
    <t>Destination</t>
  </si>
  <si>
    <t>Duration of Trip</t>
  </si>
  <si>
    <t>M&amp;IE Rate</t>
  </si>
  <si>
    <t>Subtotal - Per diem</t>
  </si>
  <si>
    <t>Event</t>
  </si>
  <si>
    <t>Costshared Indirect Costs</t>
  </si>
  <si>
    <t>Other Costshare Items</t>
  </si>
  <si>
    <t>In-Kind Contributions</t>
  </si>
  <si>
    <t>Subtotal - Other Costshares</t>
  </si>
  <si>
    <t>Total - Costshares</t>
  </si>
  <si>
    <t>Total - In-Kind Contributions</t>
  </si>
  <si>
    <t xml:space="preserve">INSTRUCTIONS:
Please enter all eligible anticipated project costs in their respective sections below.  As you progress through the template there will be blue boxes on the right that offer guidance and, in some cases, forecasting should this project be selected to award. 
There are multiple sections of the budget that ask "is a vendor identified?"  This question is asking if there is a vendor in mind for the specific line item at the time you fill out this budget.  You are not required to identify a vendor at this time.  Answering these questions with "no" does not in any way impact the merit of your project and will not affect the decision to award.
</t>
  </si>
  <si>
    <t>Training/Workshop</t>
  </si>
  <si>
    <t>Course Title</t>
  </si>
  <si>
    <t>Proposed Location</t>
  </si>
  <si>
    <t>Proposed Dates (or # of days)</t>
  </si>
  <si>
    <t>Anticipated Staffing &amp; Attendance</t>
  </si>
  <si>
    <r>
      <t xml:space="preserve">"Local" is defined as anyone </t>
    </r>
    <r>
      <rPr>
        <b/>
        <sz val="10"/>
        <color theme="1"/>
        <rFont val="Calibri"/>
        <family val="2"/>
        <scheme val="minor"/>
      </rPr>
      <t xml:space="preserve">who regularly resides within </t>
    </r>
    <r>
      <rPr>
        <b/>
        <sz val="10"/>
        <color rgb="FFFF0000"/>
        <rFont val="Calibri"/>
        <family val="2"/>
        <scheme val="minor"/>
      </rPr>
      <t>[enter distance here]</t>
    </r>
    <r>
      <rPr>
        <b/>
        <sz val="10"/>
        <color theme="1"/>
        <rFont val="Calibri"/>
        <family val="2"/>
        <scheme val="minor"/>
      </rPr>
      <t xml:space="preserve"> of the training/event location.</t>
    </r>
    <r>
      <rPr>
        <sz val="10"/>
        <color theme="1"/>
        <rFont val="Calibri"/>
        <family val="2"/>
        <scheme val="minor"/>
      </rPr>
      <t xml:space="preserve">  Local staff and attendees are not elligible to receive certain travel expenses.</t>
    </r>
  </si>
  <si>
    <t>Local</t>
  </si>
  <si>
    <t>Non-local</t>
  </si>
  <si>
    <t>Trainers/Speakers</t>
  </si>
  <si>
    <t>Administrative Staff</t>
  </si>
  <si>
    <t>Participants/Trainees</t>
  </si>
  <si>
    <t>Trainer/Speaker/Staff Honorarium</t>
  </si>
  <si>
    <t>Workshop Preparation</t>
  </si>
  <si>
    <t>Facilities &amp; Equipment</t>
  </si>
  <si>
    <t>Expense Description</t>
  </si>
  <si>
    <t># of Days</t>
  </si>
  <si>
    <t># units/day</t>
  </si>
  <si>
    <t>Rate/unit</t>
  </si>
  <si>
    <t>Venue Reservation (ex. Training room)</t>
  </si>
  <si>
    <t>Venue Reservation (ex. Laboratory)</t>
  </si>
  <si>
    <t>Audio-Visual Equipment</t>
  </si>
  <si>
    <t>Hotel room block</t>
  </si>
  <si>
    <t>Subtotal - Facilities &amp; Equipment</t>
  </si>
  <si>
    <t>Materials, Supplies, &amp; Consumables</t>
  </si>
  <si>
    <t># of People</t>
  </si>
  <si>
    <t># Units/Person</t>
  </si>
  <si>
    <t>Subtotal - Materials, Supplies, &amp; Consumables</t>
  </si>
  <si>
    <t>Literature &amp; Printing</t>
  </si>
  <si>
    <t>Handouts</t>
  </si>
  <si>
    <t>Certificates</t>
  </si>
  <si>
    <t>Name badges</t>
  </si>
  <si>
    <t>Binders</t>
  </si>
  <si>
    <t>Subtotal - Literature &amp; Printing</t>
  </si>
  <si>
    <t>Catering</t>
  </si>
  <si>
    <t>Meal</t>
  </si>
  <si>
    <t>Is vendor identified?</t>
  </si>
  <si>
    <t># units per person, per day</t>
  </si>
  <si>
    <t>Rate per unit</t>
  </si>
  <si>
    <t># people</t>
  </si>
  <si>
    <t># days</t>
  </si>
  <si>
    <t>Coffee Break</t>
  </si>
  <si>
    <t>Networking Dinner</t>
  </si>
  <si>
    <t>Subtotal - Catering</t>
  </si>
  <si>
    <t>Local Travel</t>
  </si>
  <si>
    <t>Mode of Ground Transport</t>
  </si>
  <si>
    <t>Ex: Tolls</t>
  </si>
  <si>
    <t>Non-Local Travel</t>
  </si>
  <si>
    <t>Mode of Transport</t>
  </si>
  <si>
    <t>In order to receive per diem the traveler must be in travel status for more than 12 hours, and live more than 50miles/80km or a 90 minute commute from the destination.</t>
  </si>
  <si>
    <t>M&amp;IE Allowances</t>
  </si>
  <si>
    <t>Trip Duration (# of days)</t>
  </si>
  <si>
    <t># of Recipients</t>
  </si>
  <si>
    <t>Subtotal - M&amp;IE Allowances</t>
  </si>
  <si>
    <t>M&amp;IE Deductions</t>
  </si>
  <si>
    <t>Category</t>
  </si>
  <si>
    <t># Recipients</t>
  </si>
  <si>
    <t># Days</t>
  </si>
  <si>
    <t>Subtotal - M&amp;IE Deductions</t>
  </si>
  <si>
    <t>Lodging Estimates</t>
  </si>
  <si>
    <t># Nights</t>
  </si>
  <si>
    <t>Subtotal - Lodging Estimate</t>
  </si>
  <si>
    <t>Group Transportation Services</t>
  </si>
  <si>
    <t>Pick-up Site</t>
  </si>
  <si>
    <t>Drop-off Site</t>
  </si>
  <si>
    <t>Is Vendor Identified?</t>
  </si>
  <si>
    <t>rate per trip</t>
  </si>
  <si>
    <t>trips per day</t>
  </si>
  <si>
    <t>Subtotal - Group Transport Services</t>
  </si>
  <si>
    <t>Subtotal - Workshop Prep</t>
  </si>
  <si>
    <t>Subtotal - Local Travel</t>
  </si>
  <si>
    <t>Subtotal - Non Local Travel</t>
  </si>
  <si>
    <t>Subtotal - Group Transport</t>
  </si>
  <si>
    <t>Total Training/Workshop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</si>
</sst>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44" formatCode="_(&quot;$&quot;* #,##0.00_);_(&quot;$&quot;* \(#,##0.00\);_(&quot;$&quot;* &quot;-&quot;??_);_(@_)"/>
    <numFmt numFmtId="164" formatCode="&quot;$&quot;#,##0.00"/>
    <numFmt numFmtId="165" formatCode="0.000"/>
    <numFmt numFmtId="166" formatCode="[$$-409]#,##0.00"/>
  </numFmts>
  <fonts count="4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6"/>
      <color theme="1"/>
      <name val="Calibri"/>
      <family val="2"/>
      <scheme val="minor"/>
    </font>
    <font>
      <sz val="10"/>
      <color theme="1"/>
      <name val="Calibri"/>
      <family val="2"/>
      <scheme val="minor"/>
    </font>
    <font>
      <sz val="12"/>
      <color theme="0"/>
      <name val="Calibri"/>
      <family val="2"/>
      <scheme val="minor"/>
    </font>
    <font>
      <b/>
      <sz val="10"/>
      <color theme="1"/>
      <name val="Calibri"/>
      <family val="2"/>
      <scheme val="minor"/>
    </font>
    <font>
      <b/>
      <sz val="10"/>
      <color rgb="FFFF0000"/>
      <name val="Calibri"/>
      <family val="2"/>
      <scheme val="minor"/>
    </font>
    <font>
      <b/>
      <sz val="10"/>
      <color theme="0"/>
      <name val="Calibri"/>
      <family val="2"/>
      <scheme val="minor"/>
    </font>
    <font>
      <u/>
      <sz val="11"/>
      <color theme="10"/>
      <name val="Calibri"/>
      <family val="2"/>
      <scheme val="minor"/>
    </font>
    <font>
      <sz val="10"/>
      <color rgb="FFFF0000"/>
      <name val="Calibri"/>
      <family val="2"/>
      <scheme val="minor"/>
    </font>
    <font>
      <sz val="10"/>
      <name val="Calibri"/>
      <family val="2"/>
      <scheme val="minor"/>
    </font>
    <font>
      <b/>
      <sz val="10"/>
      <name val="Calibri"/>
      <family val="2"/>
      <scheme val="minor"/>
    </font>
    <font>
      <sz val="24"/>
      <color theme="1"/>
      <name val="Bodoni MT"/>
      <family val="1"/>
    </font>
    <font>
      <b/>
      <sz val="11"/>
      <color theme="1"/>
      <name val="Calibri"/>
      <family val="2"/>
      <scheme val="minor"/>
    </font>
    <font>
      <sz val="12"/>
      <color theme="1"/>
      <name val="Calibri"/>
      <family val="2"/>
      <scheme val="minor"/>
    </font>
    <font>
      <sz val="22"/>
      <color theme="1"/>
      <name val="Bodoni MT"/>
      <family val="1"/>
    </font>
    <font>
      <sz val="10"/>
      <color theme="1"/>
      <name val="Bodoni MT"/>
      <family val="1"/>
    </font>
    <font>
      <sz val="10"/>
      <color theme="0"/>
      <name val="Calibri"/>
      <family val="2"/>
      <scheme val="minor"/>
    </font>
    <font>
      <i/>
      <sz val="10"/>
      <color theme="1"/>
      <name val="Calibri"/>
      <family val="2"/>
      <scheme val="minor"/>
    </font>
    <font>
      <b/>
      <u/>
      <sz val="10"/>
      <color theme="1"/>
      <name val="Calibri"/>
      <family val="2"/>
      <scheme val="minor"/>
    </font>
    <font>
      <sz val="9"/>
      <color theme="1"/>
      <name val="Calibri"/>
      <family val="2"/>
      <scheme val="minor"/>
    </font>
    <font>
      <sz val="11"/>
      <color theme="1"/>
      <name val="Calibri"/>
      <family val="2"/>
    </font>
    <font>
      <b/>
      <sz val="9"/>
      <color theme="1"/>
      <name val="Calibri"/>
      <family val="2"/>
      <scheme val="minor"/>
    </font>
    <font>
      <sz val="12"/>
      <color rgb="FFFF0000"/>
      <name val="Calibri"/>
      <family val="2"/>
      <scheme val="minor"/>
    </font>
    <font>
      <sz val="9"/>
      <color indexed="81"/>
      <name val="Tahoma"/>
      <family val="2"/>
    </font>
    <font>
      <sz val="12"/>
      <name val="Calibri"/>
      <family val="2"/>
      <scheme val="minor"/>
    </font>
    <font>
      <b/>
      <sz val="9"/>
      <color indexed="81"/>
      <name val="Tahoma"/>
      <family val="2"/>
    </font>
    <font>
      <sz val="11"/>
      <color rgb="FFFF0000"/>
      <name val="Calibri"/>
      <family val="2"/>
      <scheme val="minor"/>
    </font>
    <font>
      <sz val="16"/>
      <color theme="0"/>
      <name val="Calibri"/>
      <family val="2"/>
      <scheme val="minor"/>
    </font>
    <font>
      <sz val="10"/>
      <color theme="1"/>
      <name val="Arial"/>
      <family val="2"/>
    </font>
    <font>
      <b/>
      <sz val="16"/>
      <color theme="0"/>
      <name val="Calibri"/>
      <family val="2"/>
      <charset val="204"/>
      <scheme val="minor"/>
    </font>
    <font>
      <b/>
      <sz val="10"/>
      <color theme="1"/>
      <name val="Calibri"/>
      <family val="2"/>
      <charset val="204"/>
      <scheme val="minor"/>
    </font>
    <font>
      <i/>
      <sz val="11"/>
      <color theme="0" tint="-0.34998626667073579"/>
      <name val="Calibri"/>
      <family val="2"/>
      <charset val="204"/>
      <scheme val="minor"/>
    </font>
    <font>
      <b/>
      <sz val="12"/>
      <color theme="1"/>
      <name val="Calibri"/>
      <family val="2"/>
      <scheme val="minor"/>
    </font>
    <font>
      <sz val="11"/>
      <color theme="1"/>
      <name val="Calibri"/>
      <family val="2"/>
      <charset val="204"/>
      <scheme val="minor"/>
    </font>
    <font>
      <b/>
      <sz val="11"/>
      <color theme="1"/>
      <name val="Calibri"/>
      <family val="2"/>
      <charset val="204"/>
      <scheme val="minor"/>
    </font>
    <font>
      <sz val="8"/>
      <name val="Calibri"/>
      <family val="2"/>
      <scheme val="minor"/>
    </font>
    <font>
      <sz val="10"/>
      <color theme="1"/>
      <name val="Calibri"/>
      <family val="2"/>
      <charset val="204"/>
      <scheme val="minor"/>
    </font>
    <font>
      <b/>
      <sz val="11"/>
      <color rgb="FF542E91"/>
      <name val="Calibri"/>
      <family val="2"/>
      <charset val="204"/>
      <scheme val="minor"/>
    </font>
    <font>
      <sz val="11"/>
      <color rgb="FF542E91"/>
      <name val="Calibri"/>
      <family val="2"/>
      <charset val="204"/>
      <scheme val="minor"/>
    </font>
    <font>
      <sz val="14"/>
      <color theme="1"/>
      <name val="Calibri"/>
      <family val="2"/>
      <scheme val="minor"/>
    </font>
  </fonts>
  <fills count="18">
    <fill>
      <patternFill patternType="none"/>
    </fill>
    <fill>
      <patternFill patternType="gray125"/>
    </fill>
    <fill>
      <patternFill patternType="solid">
        <fgColor theme="9" tint="0.79998168889431442"/>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00206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542E91"/>
        <bgColor indexed="64"/>
      </patternFill>
    </fill>
  </fills>
  <borders count="95">
    <border>
      <left/>
      <right/>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theme="0" tint="-0.34998626667073579"/>
      </right>
      <top/>
      <bottom style="thin">
        <color theme="0" tint="-0.34998626667073579"/>
      </bottom>
      <diagonal/>
    </border>
    <border>
      <left style="thin">
        <color theme="0" tint="-0.34998626667073579"/>
      </left>
      <right style="thin">
        <color auto="1"/>
      </right>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theme="0" tint="-0.34998626667073579"/>
      </right>
      <top style="thin">
        <color theme="0" tint="-0.34998626667073579"/>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style="thin">
        <color theme="0" tint="-0.34998626667073579"/>
      </right>
      <top/>
      <bottom/>
      <diagonal/>
    </border>
    <border>
      <left style="thin">
        <color auto="1"/>
      </left>
      <right/>
      <top style="thin">
        <color auto="1"/>
      </top>
      <bottom style="thin">
        <color theme="3" tint="0.59996337778862885"/>
      </bottom>
      <diagonal/>
    </border>
    <border>
      <left/>
      <right/>
      <top style="thin">
        <color auto="1"/>
      </top>
      <bottom style="thin">
        <color theme="3" tint="0.59996337778862885"/>
      </bottom>
      <diagonal/>
    </border>
    <border>
      <left/>
      <right style="thin">
        <color auto="1"/>
      </right>
      <top style="thin">
        <color auto="1"/>
      </top>
      <bottom style="thin">
        <color theme="3" tint="0.59996337778862885"/>
      </bottom>
      <diagonal/>
    </border>
    <border>
      <left style="thin">
        <color theme="0" tint="-0.34998626667073579"/>
      </left>
      <right style="thin">
        <color theme="0" tint="-0.34998626667073579"/>
      </right>
      <top style="thin">
        <color theme="3" tint="0.59996337778862885"/>
      </top>
      <bottom style="thin">
        <color theme="0" tint="-0.34998626667073579"/>
      </bottom>
      <diagonal/>
    </border>
    <border>
      <left style="thin">
        <color auto="1"/>
      </left>
      <right style="thin">
        <color theme="0" tint="-0.34998626667073579"/>
      </right>
      <top/>
      <bottom style="thin">
        <color indexed="64"/>
      </bottom>
      <diagonal/>
    </border>
    <border>
      <left style="thin">
        <color theme="0" tint="-0.34998626667073579"/>
      </left>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top style="thin">
        <color indexed="64"/>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auto="1"/>
      </right>
      <top style="thin">
        <color indexed="64"/>
      </top>
      <bottom style="thin">
        <color theme="0" tint="-0.34998626667073579"/>
      </bottom>
      <diagonal/>
    </border>
    <border>
      <left style="thin">
        <color auto="1"/>
      </left>
      <right style="thin">
        <color theme="0" tint="-0.34998626667073579"/>
      </right>
      <top style="thin">
        <color theme="3" tint="0.59996337778862885"/>
      </top>
      <bottom style="thin">
        <color theme="0" tint="-0.34998626667073579"/>
      </bottom>
      <diagonal/>
    </border>
    <border>
      <left style="thin">
        <color theme="0" tint="-0.34998626667073579"/>
      </left>
      <right style="thin">
        <color theme="0" tint="-0.34998626667073579"/>
      </right>
      <top/>
      <bottom style="thin">
        <color indexed="64"/>
      </bottom>
      <diagonal/>
    </border>
    <border>
      <left/>
      <right/>
      <top/>
      <bottom style="thin">
        <color theme="3" tint="0.59996337778862885"/>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style="thin">
        <color auto="1"/>
      </right>
      <top/>
      <bottom style="thin">
        <color theme="0" tint="-0.34998626667073579"/>
      </bottom>
      <diagonal/>
    </border>
    <border>
      <left/>
      <right style="thin">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indexed="64"/>
      </right>
      <top/>
      <bottom style="thin">
        <color theme="0" tint="-0.34998626667073579"/>
      </bottom>
      <diagonal/>
    </border>
    <border>
      <left style="thin">
        <color auto="1"/>
      </left>
      <right style="thin">
        <color indexed="64"/>
      </right>
      <top style="thin">
        <color theme="0" tint="-0.34998626667073579"/>
      </top>
      <bottom style="thin">
        <color auto="1"/>
      </bottom>
      <diagonal/>
    </border>
    <border>
      <left style="thin">
        <color auto="1"/>
      </left>
      <right style="thin">
        <color indexed="64"/>
      </right>
      <top style="thin">
        <color auto="1"/>
      </top>
      <bottom style="thin">
        <color theme="5" tint="0.39994506668294322"/>
      </bottom>
      <diagonal/>
    </border>
    <border>
      <left style="thin">
        <color theme="0" tint="-0.34998626667073579"/>
      </left>
      <right/>
      <top style="thin">
        <color theme="0" tint="-0.34998626667073579"/>
      </top>
      <bottom style="thin">
        <color auto="1"/>
      </bottom>
      <diagonal/>
    </border>
    <border>
      <left style="thin">
        <color auto="1"/>
      </left>
      <right style="thin">
        <color auto="1"/>
      </right>
      <top/>
      <bottom style="thin">
        <color auto="1"/>
      </bottom>
      <diagonal/>
    </border>
    <border>
      <left/>
      <right/>
      <top style="thin">
        <color theme="3" tint="0.59996337778862885"/>
      </top>
      <bottom/>
      <diagonal/>
    </border>
    <border>
      <left style="thin">
        <color theme="0" tint="-0.34998626667073579"/>
      </left>
      <right/>
      <top style="thin">
        <color theme="3" tint="0.59996337778862885"/>
      </top>
      <bottom style="thin">
        <color theme="0" tint="-0.34998626667073579"/>
      </bottom>
      <diagonal/>
    </border>
    <border>
      <left/>
      <right style="thin">
        <color theme="0" tint="-0.34998626667073579"/>
      </right>
      <top style="thin">
        <color theme="3" tint="0.59996337778862885"/>
      </top>
      <bottom style="thin">
        <color theme="0" tint="-0.34998626667073579"/>
      </bottom>
      <diagonal/>
    </border>
    <border>
      <left style="thin">
        <color auto="1"/>
      </left>
      <right style="thin">
        <color auto="1"/>
      </right>
      <top/>
      <bottom/>
      <diagonal/>
    </border>
    <border>
      <left/>
      <right style="thin">
        <color auto="1"/>
      </right>
      <top style="thin">
        <color theme="0" tint="-0.34998626667073579"/>
      </top>
      <bottom/>
      <diagonal/>
    </border>
    <border>
      <left/>
      <right/>
      <top style="thin">
        <color theme="0" tint="-0.34998626667073579"/>
      </top>
      <bottom/>
      <diagonal/>
    </border>
    <border>
      <left style="thin">
        <color auto="1"/>
      </left>
      <right style="thin">
        <color indexed="64"/>
      </right>
      <top style="thin">
        <color theme="0" tint="-0.34998626667073579"/>
      </top>
      <bottom/>
      <diagonal/>
    </border>
    <border>
      <left style="thin">
        <color theme="0" tint="-0.34998626667073579"/>
      </left>
      <right style="thin">
        <color auto="1"/>
      </right>
      <top style="thin">
        <color theme="3" tint="0.59996337778862885"/>
      </top>
      <bottom style="thin">
        <color theme="0" tint="-0.34998626667073579"/>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style="thin">
        <color theme="4"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auto="1"/>
      </left>
      <right/>
      <top style="thin">
        <color theme="3" tint="0.59996337778862885"/>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top style="thin">
        <color theme="0" tint="-0.34998626667073579"/>
      </top>
      <bottom style="thin">
        <color auto="1"/>
      </bottom>
      <diagonal/>
    </border>
    <border>
      <left style="thin">
        <color theme="0" tint="-0.34998626667073579"/>
      </left>
      <right style="thin">
        <color auto="1"/>
      </right>
      <top/>
      <bottom/>
      <diagonal/>
    </border>
    <border>
      <left style="thin">
        <color theme="0" tint="-0.34998626667073579"/>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auto="1"/>
      </left>
      <right/>
      <top/>
      <bottom style="thin">
        <color theme="0" tint="-0.34998626667073579"/>
      </bottom>
      <diagonal/>
    </border>
    <border>
      <left style="thin">
        <color auto="1"/>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right/>
      <top style="thin">
        <color theme="0" tint="-0.34998626667073579"/>
      </top>
      <bottom style="thin">
        <color auto="1"/>
      </bottom>
      <diagonal/>
    </border>
    <border>
      <left style="thin">
        <color theme="4" tint="-0.499984740745262"/>
      </left>
      <right/>
      <top/>
      <bottom/>
      <diagonal/>
    </border>
    <border>
      <left/>
      <right style="thin">
        <color theme="1" tint="0.499984740745262"/>
      </right>
      <top/>
      <bottom/>
      <diagonal/>
    </border>
    <border>
      <left style="thin">
        <color theme="0" tint="-0.34998626667073579"/>
      </left>
      <right style="thin">
        <color indexed="64"/>
      </right>
      <top/>
      <bottom style="thin">
        <color indexed="64"/>
      </bottom>
      <diagonal/>
    </border>
    <border>
      <left style="thin">
        <color indexed="64"/>
      </left>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indexed="64"/>
      </left>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5">
    <xf numFmtId="0" fontId="0" fillId="0" borderId="0"/>
    <xf numFmtId="9" fontId="1" fillId="0" borderId="0" applyFont="0" applyFill="0" applyBorder="0" applyAlignment="0" applyProtection="0"/>
    <xf numFmtId="0" fontId="10" fillId="0" borderId="0" applyNumberFormat="0" applyFill="0" applyBorder="0" applyAlignment="0" applyProtection="0"/>
    <xf numFmtId="44" fontId="1" fillId="0" borderId="0" applyFont="0" applyFill="0" applyBorder="0" applyAlignment="0" applyProtection="0"/>
    <xf numFmtId="0" fontId="31" fillId="0" borderId="0"/>
  </cellStyleXfs>
  <cellXfs count="734">
    <xf numFmtId="0" fontId="0" fillId="0" borderId="0" xfId="0"/>
    <xf numFmtId="0" fontId="5" fillId="0" borderId="0" xfId="0" applyFont="1"/>
    <xf numFmtId="0" fontId="5" fillId="0" borderId="2" xfId="0" applyFont="1" applyBorder="1"/>
    <xf numFmtId="0" fontId="5" fillId="0" borderId="4" xfId="0" applyFont="1" applyBorder="1"/>
    <xf numFmtId="0" fontId="5" fillId="4" borderId="5" xfId="0" applyFont="1" applyFill="1" applyBorder="1"/>
    <xf numFmtId="0" fontId="5" fillId="4" borderId="6" xfId="0" applyFont="1" applyFill="1" applyBorder="1"/>
    <xf numFmtId="0" fontId="5" fillId="0" borderId="8" xfId="0" applyFont="1" applyBorder="1" applyAlignment="1">
      <alignment horizontal="center"/>
    </xf>
    <xf numFmtId="0" fontId="5" fillId="0" borderId="10" xfId="0" applyFont="1" applyBorder="1" applyAlignment="1">
      <alignment horizontal="center"/>
    </xf>
    <xf numFmtId="0" fontId="5" fillId="0" borderId="13" xfId="0" applyFont="1" applyBorder="1"/>
    <xf numFmtId="0" fontId="0" fillId="5" borderId="5" xfId="0" applyFill="1" applyBorder="1"/>
    <xf numFmtId="0" fontId="0" fillId="5" borderId="6" xfId="0" applyFill="1" applyBorder="1"/>
    <xf numFmtId="0" fontId="4" fillId="5" borderId="6" xfId="0" applyFont="1" applyFill="1" applyBorder="1"/>
    <xf numFmtId="0" fontId="0" fillId="5" borderId="7" xfId="0" applyFill="1" applyBorder="1"/>
    <xf numFmtId="0" fontId="0" fillId="5" borderId="18" xfId="0" applyFill="1" applyBorder="1"/>
    <xf numFmtId="0" fontId="0" fillId="3" borderId="0" xfId="0" applyFill="1"/>
    <xf numFmtId="0" fontId="6" fillId="3" borderId="0" xfId="0" applyFont="1" applyFill="1"/>
    <xf numFmtId="0" fontId="2" fillId="3" borderId="0" xfId="0" applyFont="1" applyFill="1"/>
    <xf numFmtId="0" fontId="0" fillId="5" borderId="19" xfId="0" applyFill="1" applyBorder="1"/>
    <xf numFmtId="0" fontId="5" fillId="5" borderId="0" xfId="0" applyFont="1" applyFill="1"/>
    <xf numFmtId="0" fontId="7" fillId="5" borderId="0" xfId="0" applyFont="1" applyFill="1"/>
    <xf numFmtId="0" fontId="0" fillId="5" borderId="0" xfId="0" applyFill="1"/>
    <xf numFmtId="0" fontId="0" fillId="5" borderId="0" xfId="0" applyFill="1" applyAlignment="1">
      <alignment horizontal="right"/>
    </xf>
    <xf numFmtId="0" fontId="5" fillId="2" borderId="0" xfId="0" applyFont="1" applyFill="1"/>
    <xf numFmtId="0" fontId="7" fillId="2" borderId="0" xfId="0" applyFont="1" applyFill="1"/>
    <xf numFmtId="0" fontId="0" fillId="5" borderId="15" xfId="0" applyFill="1" applyBorder="1"/>
    <xf numFmtId="0" fontId="0" fillId="5" borderId="16" xfId="0" applyFill="1" applyBorder="1"/>
    <xf numFmtId="0" fontId="0" fillId="5" borderId="17" xfId="0" applyFill="1" applyBorder="1"/>
    <xf numFmtId="9" fontId="5" fillId="0" borderId="2" xfId="1" applyFont="1" applyBorder="1" applyAlignment="1">
      <alignment horizontal="center"/>
    </xf>
    <xf numFmtId="9" fontId="5" fillId="0" borderId="4" xfId="1" applyFont="1" applyBorder="1" applyAlignment="1">
      <alignment horizontal="center"/>
    </xf>
    <xf numFmtId="164" fontId="5" fillId="0" borderId="2" xfId="0" applyNumberFormat="1" applyFont="1" applyBorder="1"/>
    <xf numFmtId="2" fontId="5" fillId="0" borderId="2" xfId="0" applyNumberFormat="1" applyFont="1" applyBorder="1" applyAlignment="1">
      <alignment horizontal="center"/>
    </xf>
    <xf numFmtId="0" fontId="8" fillId="0" borderId="0" xfId="0" applyFont="1"/>
    <xf numFmtId="0" fontId="9" fillId="6" borderId="0" xfId="0" applyFont="1" applyFill="1"/>
    <xf numFmtId="0" fontId="0" fillId="5" borderId="22" xfId="0" applyFill="1" applyBorder="1"/>
    <xf numFmtId="0" fontId="0" fillId="5" borderId="21" xfId="0" applyFill="1" applyBorder="1"/>
    <xf numFmtId="0" fontId="4" fillId="5" borderId="21" xfId="0" applyFont="1" applyFill="1" applyBorder="1"/>
    <xf numFmtId="0" fontId="0" fillId="5" borderId="23" xfId="0" applyFill="1" applyBorder="1"/>
    <xf numFmtId="0" fontId="5" fillId="0" borderId="6" xfId="0" applyFont="1" applyBorder="1"/>
    <xf numFmtId="0" fontId="0" fillId="4" borderId="0" xfId="0" applyFill="1"/>
    <xf numFmtId="0" fontId="5" fillId="4" borderId="0" xfId="0" applyFont="1" applyFill="1" applyAlignment="1">
      <alignment horizontal="center"/>
    </xf>
    <xf numFmtId="0" fontId="5" fillId="0" borderId="2" xfId="0" applyFont="1" applyBorder="1" applyAlignment="1">
      <alignment horizontal="center"/>
    </xf>
    <xf numFmtId="0" fontId="5" fillId="7" borderId="2" xfId="0" applyFont="1" applyFill="1" applyBorder="1" applyAlignment="1">
      <alignment horizontal="center"/>
    </xf>
    <xf numFmtId="164" fontId="5" fillId="0" borderId="4" xfId="0" applyNumberFormat="1" applyFont="1" applyBorder="1" applyAlignment="1">
      <alignment horizontal="center"/>
    </xf>
    <xf numFmtId="0" fontId="0" fillId="4" borderId="5" xfId="0" applyFill="1" applyBorder="1"/>
    <xf numFmtId="164" fontId="5" fillId="0" borderId="11" xfId="0" applyNumberFormat="1" applyFont="1" applyBorder="1"/>
    <xf numFmtId="0" fontId="7" fillId="2" borderId="16" xfId="0" applyFont="1" applyFill="1" applyBorder="1"/>
    <xf numFmtId="164" fontId="7" fillId="2" borderId="17" xfId="0" applyNumberFormat="1" applyFont="1" applyFill="1" applyBorder="1"/>
    <xf numFmtId="0" fontId="0" fillId="4" borderId="27" xfId="0" applyFill="1" applyBorder="1"/>
    <xf numFmtId="0" fontId="0" fillId="4" borderId="28" xfId="0" applyFill="1" applyBorder="1"/>
    <xf numFmtId="0" fontId="0" fillId="4" borderId="29" xfId="0" applyFill="1" applyBorder="1"/>
    <xf numFmtId="0" fontId="0" fillId="4" borderId="19" xfId="0" applyFill="1" applyBorder="1"/>
    <xf numFmtId="0" fontId="5" fillId="5" borderId="18" xfId="0" applyFont="1" applyFill="1" applyBorder="1"/>
    <xf numFmtId="0" fontId="0" fillId="0" borderId="6" xfId="0" applyBorder="1"/>
    <xf numFmtId="164" fontId="5" fillId="0" borderId="14" xfId="0" applyNumberFormat="1" applyFont="1" applyBorder="1"/>
    <xf numFmtId="1" fontId="5" fillId="0" borderId="13" xfId="0" applyNumberFormat="1" applyFont="1" applyBorder="1" applyAlignment="1">
      <alignment horizontal="center"/>
    </xf>
    <xf numFmtId="1" fontId="5" fillId="0" borderId="4" xfId="0" applyNumberFormat="1" applyFont="1" applyBorder="1" applyAlignment="1">
      <alignment horizontal="center"/>
    </xf>
    <xf numFmtId="2" fontId="5" fillId="0" borderId="4" xfId="0" applyNumberFormat="1" applyFont="1" applyBorder="1" applyAlignment="1">
      <alignment horizontal="center"/>
    </xf>
    <xf numFmtId="0" fontId="5" fillId="5" borderId="15" xfId="0" applyFont="1" applyFill="1" applyBorder="1"/>
    <xf numFmtId="164" fontId="7" fillId="2" borderId="0" xfId="0" applyNumberFormat="1" applyFont="1" applyFill="1"/>
    <xf numFmtId="0" fontId="0" fillId="8" borderId="0" xfId="0" applyFill="1"/>
    <xf numFmtId="0" fontId="6" fillId="8" borderId="0" xfId="0" applyFont="1" applyFill="1"/>
    <xf numFmtId="0" fontId="2" fillId="8" borderId="0" xfId="0" applyFont="1" applyFill="1"/>
    <xf numFmtId="0" fontId="0" fillId="9" borderId="0" xfId="0" applyFill="1"/>
    <xf numFmtId="0" fontId="6" fillId="9" borderId="0" xfId="0" applyFont="1" applyFill="1"/>
    <xf numFmtId="0" fontId="2" fillId="9" borderId="0" xfId="0" applyFont="1" applyFill="1"/>
    <xf numFmtId="164" fontId="2" fillId="8" borderId="0" xfId="0" applyNumberFormat="1" applyFont="1" applyFill="1" applyAlignment="1">
      <alignment horizontal="right"/>
    </xf>
    <xf numFmtId="164" fontId="2" fillId="9" borderId="0" xfId="0" applyNumberFormat="1" applyFont="1" applyFill="1" applyAlignment="1">
      <alignment horizontal="right"/>
    </xf>
    <xf numFmtId="0" fontId="0" fillId="4" borderId="6" xfId="0" applyFill="1" applyBorder="1"/>
    <xf numFmtId="0" fontId="0" fillId="4" borderId="7" xfId="0" applyFill="1" applyBorder="1"/>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0" fillId="4" borderId="18" xfId="0" applyFill="1" applyBorder="1"/>
    <xf numFmtId="0" fontId="5" fillId="4" borderId="28" xfId="0" applyFont="1" applyFill="1" applyBorder="1"/>
    <xf numFmtId="0" fontId="5" fillId="4" borderId="0" xfId="0" applyFont="1" applyFill="1" applyAlignment="1">
      <alignment horizontal="right"/>
    </xf>
    <xf numFmtId="0" fontId="0" fillId="4" borderId="0" xfId="0" applyFill="1" applyAlignment="1">
      <alignment horizontal="center"/>
    </xf>
    <xf numFmtId="0" fontId="5" fillId="4" borderId="19" xfId="0" applyFont="1" applyFill="1" applyBorder="1" applyAlignment="1">
      <alignment horizontal="right"/>
    </xf>
    <xf numFmtId="0" fontId="5" fillId="0" borderId="31" xfId="0" applyFont="1" applyBorder="1" applyAlignment="1">
      <alignment horizontal="center"/>
    </xf>
    <xf numFmtId="0" fontId="5" fillId="4" borderId="29" xfId="0" applyFont="1" applyFill="1" applyBorder="1"/>
    <xf numFmtId="0" fontId="5" fillId="4" borderId="29" xfId="0" applyFont="1" applyFill="1" applyBorder="1" applyAlignment="1">
      <alignment horizontal="right"/>
    </xf>
    <xf numFmtId="164" fontId="5" fillId="0" borderId="2" xfId="0" applyNumberFormat="1" applyFont="1" applyBorder="1" applyAlignment="1">
      <alignment horizontal="center"/>
    </xf>
    <xf numFmtId="164" fontId="5" fillId="0" borderId="9" xfId="0" applyNumberFormat="1" applyFont="1" applyBorder="1"/>
    <xf numFmtId="0" fontId="5" fillId="0" borderId="37" xfId="0" applyFont="1" applyBorder="1" applyAlignment="1">
      <alignment horizontal="center"/>
    </xf>
    <xf numFmtId="0" fontId="5" fillId="7" borderId="9" xfId="0" applyFont="1" applyFill="1" applyBorder="1" applyAlignment="1">
      <alignment horizontal="right"/>
    </xf>
    <xf numFmtId="0" fontId="5" fillId="7" borderId="35" xfId="0" applyFont="1" applyFill="1" applyBorder="1" applyAlignment="1">
      <alignment horizontal="center"/>
    </xf>
    <xf numFmtId="0" fontId="5" fillId="7" borderId="36" xfId="0" applyFont="1" applyFill="1" applyBorder="1" applyAlignment="1">
      <alignment horizontal="right"/>
    </xf>
    <xf numFmtId="0" fontId="11" fillId="0" borderId="0" xfId="0" applyFont="1"/>
    <xf numFmtId="0" fontId="9" fillId="10" borderId="0" xfId="0" applyFont="1" applyFill="1"/>
    <xf numFmtId="1" fontId="5" fillId="0" borderId="2" xfId="0" applyNumberFormat="1" applyFont="1" applyBorder="1" applyAlignment="1">
      <alignment horizontal="center"/>
    </xf>
    <xf numFmtId="0" fontId="5" fillId="5" borderId="19" xfId="0" applyFont="1" applyFill="1" applyBorder="1"/>
    <xf numFmtId="0" fontId="5" fillId="5" borderId="16" xfId="0" applyFont="1" applyFill="1" applyBorder="1"/>
    <xf numFmtId="0" fontId="5" fillId="5" borderId="17" xfId="0" applyFont="1" applyFill="1" applyBorder="1"/>
    <xf numFmtId="0" fontId="7" fillId="2" borderId="15" xfId="0" applyFont="1" applyFill="1" applyBorder="1"/>
    <xf numFmtId="0" fontId="5" fillId="4" borderId="39" xfId="0" applyFont="1" applyFill="1" applyBorder="1" applyAlignment="1">
      <alignment horizontal="right"/>
    </xf>
    <xf numFmtId="164" fontId="5" fillId="0" borderId="2" xfId="3" applyNumberFormat="1" applyFont="1" applyBorder="1" applyAlignment="1">
      <alignment horizontal="center"/>
    </xf>
    <xf numFmtId="2" fontId="5" fillId="0" borderId="2" xfId="0" applyNumberFormat="1" applyFont="1" applyBorder="1"/>
    <xf numFmtId="49" fontId="5" fillId="0" borderId="2" xfId="0" applyNumberFormat="1" applyFont="1" applyBorder="1"/>
    <xf numFmtId="0" fontId="5" fillId="0" borderId="41" xfId="0" applyFont="1" applyBorder="1"/>
    <xf numFmtId="0" fontId="5" fillId="0" borderId="24" xfId="0" applyFont="1" applyBorder="1"/>
    <xf numFmtId="0" fontId="5" fillId="0" borderId="40" xfId="0" applyFont="1" applyBorder="1"/>
    <xf numFmtId="0" fontId="5" fillId="0" borderId="1" xfId="0" applyFont="1" applyBorder="1"/>
    <xf numFmtId="0" fontId="5" fillId="0" borderId="44" xfId="0" applyFont="1" applyBorder="1"/>
    <xf numFmtId="0" fontId="5" fillId="0" borderId="3" xfId="0" applyFont="1" applyBorder="1"/>
    <xf numFmtId="0" fontId="13" fillId="2" borderId="18" xfId="0" applyFont="1" applyFill="1" applyBorder="1"/>
    <xf numFmtId="0" fontId="13" fillId="2" borderId="0" xfId="0" applyFont="1" applyFill="1"/>
    <xf numFmtId="0" fontId="5" fillId="11" borderId="18" xfId="0" applyFont="1" applyFill="1" applyBorder="1"/>
    <xf numFmtId="0" fontId="7" fillId="11" borderId="0" xfId="0" applyFont="1" applyFill="1"/>
    <xf numFmtId="0" fontId="5" fillId="0" borderId="18" xfId="0" applyFont="1" applyBorder="1"/>
    <xf numFmtId="0" fontId="5" fillId="12" borderId="15" xfId="0" applyFont="1" applyFill="1" applyBorder="1"/>
    <xf numFmtId="0" fontId="7" fillId="12" borderId="16" xfId="0" applyFont="1" applyFill="1" applyBorder="1"/>
    <xf numFmtId="0" fontId="5" fillId="0" borderId="44" xfId="0" applyFont="1" applyBorder="1" applyAlignment="1">
      <alignment horizontal="right"/>
    </xf>
    <xf numFmtId="0" fontId="5" fillId="0" borderId="3" xfId="0" applyFont="1" applyBorder="1" applyAlignment="1">
      <alignment horizontal="right"/>
    </xf>
    <xf numFmtId="0" fontId="5" fillId="5" borderId="7" xfId="0" applyFont="1" applyFill="1" applyBorder="1"/>
    <xf numFmtId="0" fontId="7" fillId="0" borderId="6" xfId="0" applyFont="1" applyBorder="1"/>
    <xf numFmtId="0" fontId="9" fillId="0" borderId="0" xfId="0" applyFont="1"/>
    <xf numFmtId="0" fontId="12" fillId="0" borderId="0" xfId="0" applyFont="1"/>
    <xf numFmtId="0" fontId="0" fillId="0" borderId="21" xfId="0" applyBorder="1"/>
    <xf numFmtId="0" fontId="4" fillId="0" borderId="21" xfId="0" applyFont="1" applyBorder="1"/>
    <xf numFmtId="0" fontId="4" fillId="5" borderId="0" xfId="0" applyFont="1" applyFill="1"/>
    <xf numFmtId="49" fontId="5" fillId="0" borderId="2" xfId="0" applyNumberFormat="1" applyFont="1" applyBorder="1" applyAlignment="1">
      <alignment horizontal="center"/>
    </xf>
    <xf numFmtId="0" fontId="3" fillId="5" borderId="0" xfId="0" applyFont="1" applyFill="1"/>
    <xf numFmtId="0" fontId="2" fillId="5" borderId="0" xfId="0" applyFont="1" applyFill="1" applyAlignment="1">
      <alignment horizontal="right"/>
    </xf>
    <xf numFmtId="0" fontId="13" fillId="0" borderId="0" xfId="0" applyFont="1"/>
    <xf numFmtId="0" fontId="16" fillId="5" borderId="18" xfId="0" applyFont="1" applyFill="1" applyBorder="1"/>
    <xf numFmtId="0" fontId="16" fillId="8" borderId="0" xfId="0" applyFont="1" applyFill="1"/>
    <xf numFmtId="0" fontId="16" fillId="5" borderId="19" xfId="0" applyFont="1" applyFill="1" applyBorder="1"/>
    <xf numFmtId="0" fontId="16" fillId="0" borderId="0" xfId="0" applyFont="1"/>
    <xf numFmtId="0" fontId="16" fillId="5" borderId="0" xfId="0" applyFont="1" applyFill="1"/>
    <xf numFmtId="0" fontId="5" fillId="4" borderId="27" xfId="0" applyFont="1" applyFill="1" applyBorder="1"/>
    <xf numFmtId="0" fontId="7" fillId="5" borderId="16" xfId="0" applyFont="1" applyFill="1" applyBorder="1"/>
    <xf numFmtId="9" fontId="5" fillId="0" borderId="2" xfId="1" applyFont="1" applyBorder="1"/>
    <xf numFmtId="9" fontId="5" fillId="0" borderId="4" xfId="1" applyFont="1" applyBorder="1"/>
    <xf numFmtId="0" fontId="0" fillId="14" borderId="0" xfId="0" applyFill="1"/>
    <xf numFmtId="0" fontId="6" fillId="14" borderId="0" xfId="0" applyFont="1" applyFill="1"/>
    <xf numFmtId="0" fontId="17" fillId="0" borderId="0" xfId="0" applyFont="1" applyAlignment="1">
      <alignment vertical="center"/>
    </xf>
    <xf numFmtId="0" fontId="15" fillId="5" borderId="0" xfId="0" applyFont="1" applyFill="1" applyAlignment="1">
      <alignment horizontal="right"/>
    </xf>
    <xf numFmtId="0" fontId="0" fillId="2" borderId="0" xfId="0" applyFill="1"/>
    <xf numFmtId="0" fontId="5" fillId="0" borderId="13" xfId="0" applyFont="1" applyBorder="1" applyAlignment="1">
      <alignment horizontal="center"/>
    </xf>
    <xf numFmtId="0" fontId="2" fillId="5" borderId="19" xfId="0" applyFont="1" applyFill="1" applyBorder="1"/>
    <xf numFmtId="0" fontId="5" fillId="13" borderId="48" xfId="0" applyFont="1" applyFill="1" applyBorder="1" applyAlignment="1">
      <alignment horizontal="right"/>
    </xf>
    <xf numFmtId="164" fontId="5" fillId="13" borderId="48" xfId="0" applyNumberFormat="1" applyFont="1" applyFill="1" applyBorder="1" applyAlignment="1">
      <alignment horizontal="right"/>
    </xf>
    <xf numFmtId="164" fontId="5" fillId="15" borderId="47" xfId="0" applyNumberFormat="1" applyFont="1" applyFill="1" applyBorder="1" applyAlignment="1">
      <alignment horizontal="right"/>
    </xf>
    <xf numFmtId="0" fontId="7" fillId="2" borderId="56" xfId="0" applyFont="1" applyFill="1" applyBorder="1"/>
    <xf numFmtId="164" fontId="7" fillId="2" borderId="55" xfId="0" applyNumberFormat="1" applyFont="1" applyFill="1" applyBorder="1"/>
    <xf numFmtId="0" fontId="5" fillId="15" borderId="47" xfId="0" applyFont="1" applyFill="1" applyBorder="1" applyAlignment="1">
      <alignment horizontal="right"/>
    </xf>
    <xf numFmtId="0" fontId="5" fillId="5" borderId="6" xfId="0" applyFont="1" applyFill="1" applyBorder="1"/>
    <xf numFmtId="0" fontId="5" fillId="0" borderId="21" xfId="0" applyFont="1" applyBorder="1"/>
    <xf numFmtId="0" fontId="9" fillId="3" borderId="0" xfId="0" applyFont="1" applyFill="1"/>
    <xf numFmtId="164" fontId="5" fillId="5" borderId="16" xfId="0" applyNumberFormat="1" applyFont="1" applyFill="1" applyBorder="1" applyAlignment="1">
      <alignment horizontal="right"/>
    </xf>
    <xf numFmtId="164" fontId="5" fillId="0" borderId="0" xfId="0" applyNumberFormat="1" applyFont="1" applyAlignment="1">
      <alignment horizontal="right"/>
    </xf>
    <xf numFmtId="0" fontId="5" fillId="5" borderId="21" xfId="0" applyFont="1" applyFill="1" applyBorder="1"/>
    <xf numFmtId="49" fontId="5" fillId="0" borderId="2" xfId="0" applyNumberFormat="1" applyFont="1" applyBorder="1" applyAlignment="1">
      <alignment horizontal="left"/>
    </xf>
    <xf numFmtId="2" fontId="5" fillId="0" borderId="2" xfId="0" applyNumberFormat="1" applyFont="1" applyBorder="1" applyAlignment="1">
      <alignment horizontal="right"/>
    </xf>
    <xf numFmtId="164" fontId="7" fillId="15" borderId="47" xfId="0" applyNumberFormat="1" applyFont="1" applyFill="1" applyBorder="1"/>
    <xf numFmtId="0" fontId="7" fillId="2" borderId="0" xfId="0" applyFont="1" applyFill="1" applyAlignment="1">
      <alignment horizontal="left"/>
    </xf>
    <xf numFmtId="2" fontId="5" fillId="0" borderId="2" xfId="1" applyNumberFormat="1" applyFont="1" applyBorder="1"/>
    <xf numFmtId="164" fontId="5" fillId="0" borderId="4" xfId="0" applyNumberFormat="1" applyFont="1" applyBorder="1"/>
    <xf numFmtId="2" fontId="5" fillId="0" borderId="4" xfId="1" applyNumberFormat="1" applyFont="1" applyBorder="1"/>
    <xf numFmtId="164" fontId="5" fillId="0" borderId="41" xfId="0" applyNumberFormat="1" applyFont="1" applyBorder="1"/>
    <xf numFmtId="164" fontId="7" fillId="15" borderId="50" xfId="0" applyNumberFormat="1" applyFont="1" applyFill="1" applyBorder="1"/>
    <xf numFmtId="0" fontId="5" fillId="0" borderId="12" xfId="0" applyFont="1" applyBorder="1" applyAlignment="1">
      <alignment horizontal="center"/>
    </xf>
    <xf numFmtId="0" fontId="18" fillId="5" borderId="6" xfId="0" applyFont="1" applyFill="1" applyBorder="1" applyAlignment="1">
      <alignment vertical="center"/>
    </xf>
    <xf numFmtId="0" fontId="0" fillId="5" borderId="16" xfId="0" applyFill="1" applyBorder="1" applyAlignment="1">
      <alignment horizontal="left"/>
    </xf>
    <xf numFmtId="0" fontId="5" fillId="0" borderId="2" xfId="0" applyFont="1" applyBorder="1" applyAlignment="1">
      <alignment horizontal="right"/>
    </xf>
    <xf numFmtId="1" fontId="5" fillId="0" borderId="2" xfId="0" applyNumberFormat="1" applyFont="1" applyBorder="1" applyAlignment="1">
      <alignment horizontal="right"/>
    </xf>
    <xf numFmtId="49" fontId="5" fillId="0" borderId="4" xfId="0" applyNumberFormat="1" applyFont="1" applyBorder="1" applyAlignment="1">
      <alignment horizontal="left"/>
    </xf>
    <xf numFmtId="49" fontId="5" fillId="0" borderId="13" xfId="0" applyNumberFormat="1" applyFont="1" applyBorder="1" applyAlignment="1">
      <alignment horizontal="left"/>
    </xf>
    <xf numFmtId="164" fontId="5" fillId="0" borderId="14" xfId="0" applyNumberFormat="1" applyFont="1" applyBorder="1" applyAlignment="1">
      <alignment horizontal="right"/>
    </xf>
    <xf numFmtId="164" fontId="5" fillId="4" borderId="28" xfId="0" applyNumberFormat="1" applyFont="1" applyFill="1" applyBorder="1" applyAlignment="1">
      <alignment horizontal="center"/>
    </xf>
    <xf numFmtId="164" fontId="5" fillId="4" borderId="29" xfId="0" applyNumberFormat="1" applyFont="1" applyFill="1" applyBorder="1" applyAlignment="1">
      <alignment horizontal="right"/>
    </xf>
    <xf numFmtId="2" fontId="5" fillId="4" borderId="28" xfId="0" applyNumberFormat="1" applyFont="1" applyFill="1" applyBorder="1" applyAlignment="1">
      <alignment horizontal="center"/>
    </xf>
    <xf numFmtId="164" fontId="7" fillId="15" borderId="47" xfId="0" applyNumberFormat="1" applyFont="1" applyFill="1" applyBorder="1" applyAlignment="1">
      <alignment horizontal="right"/>
    </xf>
    <xf numFmtId="0" fontId="0" fillId="2" borderId="56" xfId="0" applyFill="1" applyBorder="1"/>
    <xf numFmtId="0" fontId="5" fillId="2" borderId="56" xfId="0" applyFont="1" applyFill="1" applyBorder="1"/>
    <xf numFmtId="0" fontId="7" fillId="2" borderId="56" xfId="0" applyFont="1" applyFill="1" applyBorder="1" applyAlignment="1">
      <alignment horizontal="left"/>
    </xf>
    <xf numFmtId="0" fontId="7" fillId="2" borderId="56" xfId="0" applyFont="1" applyFill="1" applyBorder="1" applyAlignment="1">
      <alignment horizontal="center"/>
    </xf>
    <xf numFmtId="0" fontId="5" fillId="0" borderId="4" xfId="0" applyFont="1" applyBorder="1" applyAlignment="1">
      <alignment horizontal="left" vertical="center"/>
    </xf>
    <xf numFmtId="0" fontId="5" fillId="0" borderId="4" xfId="0" applyFont="1" applyBorder="1" applyAlignment="1">
      <alignment horizontal="left"/>
    </xf>
    <xf numFmtId="0" fontId="5" fillId="0" borderId="30" xfId="0" applyFont="1" applyBorder="1" applyAlignment="1">
      <alignment horizontal="center"/>
    </xf>
    <xf numFmtId="164" fontId="5" fillId="0" borderId="30" xfId="0" applyNumberFormat="1" applyFont="1" applyBorder="1" applyAlignment="1">
      <alignment horizontal="center"/>
    </xf>
    <xf numFmtId="2" fontId="5" fillId="0" borderId="30" xfId="0" applyNumberFormat="1" applyFont="1" applyBorder="1" applyAlignment="1">
      <alignment horizontal="center"/>
    </xf>
    <xf numFmtId="164" fontId="5" fillId="0" borderId="58" xfId="0" applyNumberFormat="1" applyFont="1" applyBorder="1" applyAlignment="1">
      <alignment horizontal="right"/>
    </xf>
    <xf numFmtId="0" fontId="5" fillId="4" borderId="28" xfId="0" applyFont="1" applyFill="1" applyBorder="1" applyAlignment="1">
      <alignment horizontal="right"/>
    </xf>
    <xf numFmtId="0" fontId="5" fillId="0" borderId="0" xfId="0" applyFont="1" applyAlignment="1">
      <alignment vertical="center"/>
    </xf>
    <xf numFmtId="0" fontId="5" fillId="15" borderId="18" xfId="0" applyFont="1" applyFill="1" applyBorder="1"/>
    <xf numFmtId="0" fontId="13" fillId="15" borderId="0" xfId="0" applyFont="1" applyFill="1"/>
    <xf numFmtId="164" fontId="5" fillId="0" borderId="54" xfId="0" applyNumberFormat="1" applyFont="1" applyBorder="1" applyAlignment="1">
      <alignment horizontal="right"/>
    </xf>
    <xf numFmtId="0" fontId="5" fillId="13" borderId="15" xfId="0" applyFont="1" applyFill="1" applyBorder="1"/>
    <xf numFmtId="0" fontId="7" fillId="13" borderId="16" xfId="0" applyFont="1" applyFill="1" applyBorder="1"/>
    <xf numFmtId="164" fontId="7" fillId="13" borderId="16" xfId="0" applyNumberFormat="1" applyFont="1" applyFill="1" applyBorder="1" applyAlignment="1">
      <alignment horizontal="right"/>
    </xf>
    <xf numFmtId="0" fontId="5" fillId="12" borderId="18" xfId="0" applyFont="1" applyFill="1" applyBorder="1"/>
    <xf numFmtId="0" fontId="7" fillId="12" borderId="0" xfId="0" applyFont="1" applyFill="1"/>
    <xf numFmtId="164" fontId="5" fillId="13" borderId="50" xfId="0" applyNumberFormat="1" applyFont="1" applyFill="1" applyBorder="1" applyAlignment="1">
      <alignment horizontal="right"/>
    </xf>
    <xf numFmtId="164" fontId="5" fillId="0" borderId="57" xfId="0" applyNumberFormat="1" applyFont="1" applyBorder="1" applyAlignment="1">
      <alignment horizontal="right"/>
    </xf>
    <xf numFmtId="0" fontId="0" fillId="15" borderId="22" xfId="0" applyFill="1" applyBorder="1"/>
    <xf numFmtId="0" fontId="0" fillId="15" borderId="21" xfId="0" applyFill="1" applyBorder="1"/>
    <xf numFmtId="0" fontId="4" fillId="15" borderId="21" xfId="0" applyFont="1" applyFill="1" applyBorder="1"/>
    <xf numFmtId="0" fontId="0" fillId="15" borderId="23" xfId="0" applyFill="1" applyBorder="1"/>
    <xf numFmtId="0" fontId="5" fillId="13" borderId="5" xfId="0" applyFont="1" applyFill="1" applyBorder="1"/>
    <xf numFmtId="0" fontId="5" fillId="13" borderId="6" xfId="0" applyFont="1" applyFill="1" applyBorder="1" applyAlignment="1">
      <alignment horizontal="center"/>
    </xf>
    <xf numFmtId="0" fontId="2" fillId="14" borderId="0" xfId="0" applyFont="1" applyFill="1"/>
    <xf numFmtId="0" fontId="5" fillId="13" borderId="7" xfId="0" applyFont="1" applyFill="1" applyBorder="1" applyAlignment="1">
      <alignment horizontal="right"/>
    </xf>
    <xf numFmtId="0" fontId="5" fillId="15" borderId="15" xfId="0" applyFont="1" applyFill="1" applyBorder="1"/>
    <xf numFmtId="0" fontId="7" fillId="15" borderId="16" xfId="0" applyFont="1" applyFill="1" applyBorder="1"/>
    <xf numFmtId="164" fontId="7" fillId="15" borderId="16" xfId="0" applyNumberFormat="1" applyFont="1" applyFill="1" applyBorder="1"/>
    <xf numFmtId="164" fontId="7" fillId="15" borderId="17" xfId="0" applyNumberFormat="1" applyFont="1" applyFill="1" applyBorder="1"/>
    <xf numFmtId="164" fontId="5" fillId="5" borderId="16" xfId="0" applyNumberFormat="1" applyFont="1" applyFill="1" applyBorder="1"/>
    <xf numFmtId="0" fontId="7" fillId="5" borderId="0" xfId="0" applyFont="1" applyFill="1" applyProtection="1">
      <protection locked="0"/>
    </xf>
    <xf numFmtId="0" fontId="5" fillId="0" borderId="2" xfId="0" applyFont="1" applyBorder="1" applyProtection="1">
      <protection locked="0"/>
    </xf>
    <xf numFmtId="164" fontId="5" fillId="0" borderId="2" xfId="0" applyNumberFormat="1" applyFont="1" applyBorder="1" applyProtection="1">
      <protection locked="0"/>
    </xf>
    <xf numFmtId="9" fontId="5" fillId="0" borderId="2" xfId="1" applyFont="1" applyBorder="1" applyProtection="1">
      <protection locked="0"/>
    </xf>
    <xf numFmtId="0" fontId="5" fillId="0" borderId="4" xfId="0" applyFont="1" applyBorder="1" applyProtection="1">
      <protection locked="0"/>
    </xf>
    <xf numFmtId="164" fontId="5" fillId="0" borderId="4" xfId="0" applyNumberFormat="1" applyFont="1" applyBorder="1" applyProtection="1">
      <protection locked="0"/>
    </xf>
    <xf numFmtId="9" fontId="5" fillId="0" borderId="4" xfId="1" applyFont="1" applyBorder="1" applyProtection="1">
      <protection locked="0"/>
    </xf>
    <xf numFmtId="0" fontId="5" fillId="0" borderId="13" xfId="0" applyFont="1" applyBorder="1" applyProtection="1">
      <protection locked="0"/>
    </xf>
    <xf numFmtId="164" fontId="5" fillId="0" borderId="13" xfId="0" applyNumberFormat="1" applyFont="1" applyBorder="1" applyProtection="1">
      <protection locked="0"/>
    </xf>
    <xf numFmtId="2" fontId="5" fillId="0" borderId="2" xfId="1" applyNumberFormat="1" applyFont="1" applyBorder="1" applyAlignment="1" applyProtection="1">
      <alignment horizontal="center"/>
      <protection locked="0"/>
    </xf>
    <xf numFmtId="2" fontId="5" fillId="0" borderId="4" xfId="1" applyNumberFormat="1" applyFont="1" applyBorder="1" applyAlignment="1" applyProtection="1">
      <alignment horizontal="center"/>
      <protection locked="0"/>
    </xf>
    <xf numFmtId="0" fontId="5" fillId="0" borderId="2" xfId="0" applyFont="1" applyBorder="1" applyAlignment="1" applyProtection="1">
      <alignment horizontal="center"/>
      <protection locked="0"/>
    </xf>
    <xf numFmtId="2" fontId="5" fillId="0" borderId="2" xfId="0" applyNumberFormat="1" applyFont="1" applyBorder="1" applyAlignment="1" applyProtection="1">
      <alignment horizontal="center"/>
      <protection locked="0"/>
    </xf>
    <xf numFmtId="164" fontId="5" fillId="0" borderId="2" xfId="3" applyNumberFormat="1" applyFont="1" applyBorder="1" applyAlignment="1" applyProtection="1">
      <alignment horizontal="center"/>
      <protection locked="0"/>
    </xf>
    <xf numFmtId="2" fontId="5" fillId="0" borderId="2" xfId="0" applyNumberFormat="1" applyFont="1" applyBorder="1" applyProtection="1">
      <protection locked="0"/>
    </xf>
    <xf numFmtId="49" fontId="5" fillId="0" borderId="2" xfId="0" applyNumberFormat="1" applyFont="1" applyBorder="1" applyProtection="1">
      <protection locked="0"/>
    </xf>
    <xf numFmtId="0" fontId="5" fillId="4" borderId="6" xfId="0" applyFont="1" applyFill="1" applyBorder="1" applyAlignment="1" applyProtection="1">
      <alignment horizontal="center"/>
      <protection locked="0"/>
    </xf>
    <xf numFmtId="0" fontId="5" fillId="0" borderId="13" xfId="0" applyFont="1" applyBorder="1" applyAlignment="1" applyProtection="1">
      <alignment horizontal="center"/>
      <protection locked="0"/>
    </xf>
    <xf numFmtId="164" fontId="5" fillId="0" borderId="13" xfId="0" applyNumberFormat="1" applyFont="1" applyBorder="1" applyAlignment="1" applyProtection="1">
      <alignment horizontal="center"/>
      <protection locked="0"/>
    </xf>
    <xf numFmtId="1" fontId="5" fillId="0" borderId="13" xfId="0" applyNumberFormat="1" applyFont="1" applyBorder="1" applyAlignment="1" applyProtection="1">
      <alignment horizontal="center"/>
      <protection locked="0"/>
    </xf>
    <xf numFmtId="165" fontId="5" fillId="0" borderId="13" xfId="0" applyNumberFormat="1" applyFont="1" applyBorder="1" applyAlignment="1" applyProtection="1">
      <alignment horizontal="center"/>
      <protection locked="0"/>
    </xf>
    <xf numFmtId="0" fontId="0" fillId="0" borderId="0" xfId="0" applyProtection="1">
      <protection locked="0"/>
    </xf>
    <xf numFmtId="0" fontId="5" fillId="4" borderId="28" xfId="0" applyFont="1" applyFill="1" applyBorder="1" applyAlignment="1" applyProtection="1">
      <alignment horizontal="center"/>
      <protection locked="0"/>
    </xf>
    <xf numFmtId="164" fontId="5" fillId="0" borderId="2" xfId="0" applyNumberFormat="1" applyFont="1" applyBorder="1" applyAlignment="1" applyProtection="1">
      <alignment horizontal="center"/>
      <protection locked="0"/>
    </xf>
    <xf numFmtId="0" fontId="5" fillId="0" borderId="4" xfId="0" applyFont="1" applyBorder="1" applyAlignment="1" applyProtection="1">
      <alignment horizontal="left"/>
      <protection locked="0"/>
    </xf>
    <xf numFmtId="164" fontId="5" fillId="0" borderId="4" xfId="0" applyNumberFormat="1" applyFont="1" applyBorder="1" applyAlignment="1" applyProtection="1">
      <alignment horizontal="center"/>
      <protection locked="0"/>
    </xf>
    <xf numFmtId="0" fontId="5" fillId="0" borderId="4" xfId="0" applyFont="1" applyBorder="1" applyAlignment="1" applyProtection="1">
      <alignment vertical="center"/>
      <protection locked="0"/>
    </xf>
    <xf numFmtId="2" fontId="5" fillId="0" borderId="4" xfId="0" applyNumberFormat="1" applyFont="1" applyBorder="1" applyAlignment="1" applyProtection="1">
      <alignment horizontal="center"/>
      <protection locked="0"/>
    </xf>
    <xf numFmtId="49" fontId="5" fillId="0" borderId="4" xfId="0" applyNumberFormat="1" applyFont="1" applyBorder="1" applyAlignment="1" applyProtection="1">
      <alignment vertical="center"/>
      <protection locked="0"/>
    </xf>
    <xf numFmtId="49" fontId="5" fillId="0" borderId="4" xfId="0" applyNumberFormat="1" applyFont="1" applyBorder="1" applyAlignment="1" applyProtection="1">
      <alignment horizontal="center"/>
      <protection locked="0"/>
    </xf>
    <xf numFmtId="0" fontId="5" fillId="0" borderId="0" xfId="0" applyFont="1" applyProtection="1">
      <protection locked="0"/>
    </xf>
    <xf numFmtId="0" fontId="5" fillId="0" borderId="3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6" fillId="3" borderId="0" xfId="0" applyFont="1" applyFill="1" applyProtection="1">
      <protection locked="0"/>
    </xf>
    <xf numFmtId="0" fontId="5" fillId="0" borderId="2" xfId="0" applyFont="1" applyBorder="1" applyAlignment="1">
      <alignment horizontal="left"/>
    </xf>
    <xf numFmtId="0" fontId="5" fillId="4" borderId="29" xfId="0" applyFont="1" applyFill="1" applyBorder="1" applyAlignment="1">
      <alignment horizontal="center"/>
    </xf>
    <xf numFmtId="0" fontId="5" fillId="0" borderId="1" xfId="0" applyFont="1" applyBorder="1" applyAlignment="1">
      <alignment horizontal="right"/>
    </xf>
    <xf numFmtId="0" fontId="5" fillId="2" borderId="20" xfId="0" applyFont="1" applyFill="1" applyBorder="1" applyAlignment="1">
      <alignment horizontal="right"/>
    </xf>
    <xf numFmtId="0" fontId="5" fillId="0" borderId="64" xfId="0" applyFont="1" applyBorder="1"/>
    <xf numFmtId="0" fontId="5" fillId="0" borderId="65" xfId="0" applyFont="1" applyBorder="1"/>
    <xf numFmtId="0" fontId="5" fillId="2" borderId="66" xfId="0" applyFont="1" applyFill="1" applyBorder="1"/>
    <xf numFmtId="1" fontId="5" fillId="0" borderId="9" xfId="0" applyNumberFormat="1" applyFont="1" applyBorder="1" applyAlignment="1">
      <alignment horizontal="center"/>
    </xf>
    <xf numFmtId="1" fontId="5" fillId="0" borderId="11" xfId="0" applyNumberFormat="1" applyFont="1" applyBorder="1" applyAlignment="1">
      <alignment horizontal="center"/>
    </xf>
    <xf numFmtId="1" fontId="5" fillId="2" borderId="13" xfId="0" applyNumberFormat="1" applyFont="1" applyFill="1" applyBorder="1" applyAlignment="1">
      <alignment horizontal="center"/>
    </xf>
    <xf numFmtId="1" fontId="5" fillId="2" borderId="14" xfId="0" applyNumberFormat="1" applyFont="1" applyFill="1" applyBorder="1" applyAlignment="1">
      <alignment horizontal="center"/>
    </xf>
    <xf numFmtId="0" fontId="5" fillId="5" borderId="5" xfId="0" applyFont="1" applyFill="1" applyBorder="1"/>
    <xf numFmtId="0" fontId="19" fillId="5" borderId="0" xfId="0" applyFont="1" applyFill="1" applyAlignment="1">
      <alignment horizontal="right"/>
    </xf>
    <xf numFmtId="0" fontId="5" fillId="5" borderId="0" xfId="0" applyFont="1" applyFill="1" applyAlignment="1">
      <alignment horizontal="left"/>
    </xf>
    <xf numFmtId="0" fontId="7" fillId="5" borderId="18" xfId="0" applyFont="1" applyFill="1" applyBorder="1"/>
    <xf numFmtId="0" fontId="7" fillId="5" borderId="19" xfId="0" applyFont="1" applyFill="1" applyBorder="1"/>
    <xf numFmtId="0" fontId="7" fillId="0" borderId="0" xfId="0" applyFont="1"/>
    <xf numFmtId="0" fontId="20" fillId="5" borderId="16" xfId="0" applyFont="1" applyFill="1" applyBorder="1"/>
    <xf numFmtId="0" fontId="5" fillId="4" borderId="27" xfId="0" applyFont="1" applyFill="1" applyBorder="1" applyAlignment="1">
      <alignment vertical="center"/>
    </xf>
    <xf numFmtId="0" fontId="5" fillId="4" borderId="28" xfId="0" applyFont="1" applyFill="1" applyBorder="1" applyAlignment="1">
      <alignment horizontal="center" vertical="center"/>
    </xf>
    <xf numFmtId="0" fontId="5" fillId="4" borderId="39" xfId="0" applyFont="1" applyFill="1" applyBorder="1" applyAlignment="1">
      <alignment horizontal="center" vertical="center"/>
    </xf>
    <xf numFmtId="164" fontId="5" fillId="0" borderId="67" xfId="0" applyNumberFormat="1" applyFont="1" applyBorder="1"/>
    <xf numFmtId="0" fontId="5" fillId="0" borderId="26" xfId="0" applyFont="1" applyBorder="1" applyAlignment="1">
      <alignment horizontal="center" vertical="center"/>
    </xf>
    <xf numFmtId="0" fontId="5" fillId="4" borderId="18" xfId="0" applyFont="1" applyFill="1" applyBorder="1" applyAlignment="1">
      <alignment horizontal="center" vertical="center"/>
    </xf>
    <xf numFmtId="0" fontId="5" fillId="2" borderId="0" xfId="0" applyFont="1" applyFill="1" applyAlignment="1">
      <alignment horizontal="center"/>
    </xf>
    <xf numFmtId="164" fontId="7" fillId="2" borderId="56" xfId="0" applyNumberFormat="1" applyFont="1" applyFill="1" applyBorder="1"/>
    <xf numFmtId="0" fontId="5" fillId="5" borderId="16" xfId="0" applyFont="1" applyFill="1" applyBorder="1" applyAlignment="1">
      <alignment vertical="center" wrapText="1"/>
    </xf>
    <xf numFmtId="0" fontId="5" fillId="0" borderId="0" xfId="0" applyFont="1" applyAlignment="1">
      <alignment vertical="center" wrapText="1"/>
    </xf>
    <xf numFmtId="0" fontId="19" fillId="5" borderId="16" xfId="0" applyFont="1" applyFill="1" applyBorder="1" applyAlignment="1">
      <alignment horizontal="right"/>
    </xf>
    <xf numFmtId="0" fontId="5" fillId="5" borderId="16" xfId="0" applyFont="1" applyFill="1" applyBorder="1" applyAlignment="1">
      <alignment horizontal="left"/>
    </xf>
    <xf numFmtId="0" fontId="7" fillId="2" borderId="0" xfId="0" applyFont="1" applyFill="1" applyAlignment="1">
      <alignment horizontal="center"/>
    </xf>
    <xf numFmtId="164" fontId="7" fillId="2" borderId="0" xfId="0" applyNumberFormat="1" applyFont="1" applyFill="1" applyAlignment="1">
      <alignment horizontal="center"/>
    </xf>
    <xf numFmtId="0" fontId="14" fillId="0" borderId="0" xfId="0" applyFont="1" applyAlignment="1">
      <alignment horizontal="center" vertical="top"/>
    </xf>
    <xf numFmtId="0" fontId="5" fillId="2" borderId="6" xfId="0" applyFont="1" applyFill="1" applyBorder="1" applyAlignment="1">
      <alignment horizontal="center"/>
    </xf>
    <xf numFmtId="0" fontId="7" fillId="2" borderId="6" xfId="0" applyFont="1" applyFill="1" applyBorder="1"/>
    <xf numFmtId="0" fontId="5" fillId="2" borderId="6" xfId="0" applyFont="1" applyFill="1" applyBorder="1"/>
    <xf numFmtId="164" fontId="7" fillId="2" borderId="6" xfId="0" applyNumberFormat="1" applyFont="1" applyFill="1" applyBorder="1"/>
    <xf numFmtId="0" fontId="5" fillId="2" borderId="56" xfId="0" applyFont="1" applyFill="1" applyBorder="1" applyAlignment="1">
      <alignment horizontal="center"/>
    </xf>
    <xf numFmtId="0" fontId="11" fillId="0" borderId="24" xfId="0" applyFont="1" applyBorder="1"/>
    <xf numFmtId="0" fontId="0" fillId="0" borderId="16" xfId="0" applyBorder="1"/>
    <xf numFmtId="164" fontId="5" fillId="0" borderId="41" xfId="0" applyNumberFormat="1" applyFont="1" applyBorder="1" applyProtection="1">
      <protection locked="0"/>
    </xf>
    <xf numFmtId="164" fontId="5" fillId="0" borderId="9" xfId="0" applyNumberFormat="1" applyFont="1" applyBorder="1" applyProtection="1">
      <protection locked="0"/>
    </xf>
    <xf numFmtId="9" fontId="5" fillId="15" borderId="54" xfId="1" applyFont="1" applyFill="1" applyBorder="1" applyAlignment="1" applyProtection="1">
      <alignment horizontal="center"/>
      <protection locked="0"/>
    </xf>
    <xf numFmtId="164" fontId="5" fillId="15" borderId="46" xfId="0" applyNumberFormat="1" applyFont="1" applyFill="1" applyBorder="1" applyAlignment="1" applyProtection="1">
      <alignment horizontal="right"/>
      <protection locked="0"/>
    </xf>
    <xf numFmtId="164" fontId="5" fillId="15" borderId="45" xfId="0" applyNumberFormat="1" applyFont="1" applyFill="1" applyBorder="1" applyAlignment="1" applyProtection="1">
      <alignment horizontal="right"/>
      <protection locked="0"/>
    </xf>
    <xf numFmtId="164" fontId="5" fillId="15" borderId="57" xfId="0" applyNumberFormat="1" applyFont="1" applyFill="1" applyBorder="1" applyAlignment="1" applyProtection="1">
      <alignment horizontal="right"/>
      <protection locked="0"/>
    </xf>
    <xf numFmtId="164" fontId="5" fillId="15" borderId="46" xfId="0" applyNumberFormat="1" applyFont="1" applyFill="1" applyBorder="1" applyProtection="1">
      <protection locked="0"/>
    </xf>
    <xf numFmtId="164" fontId="5" fillId="15" borderId="45" xfId="0" applyNumberFormat="1" applyFont="1" applyFill="1" applyBorder="1" applyProtection="1">
      <protection locked="0"/>
    </xf>
    <xf numFmtId="164" fontId="5" fillId="15" borderId="57" xfId="0" applyNumberFormat="1" applyFont="1" applyFill="1" applyBorder="1" applyProtection="1">
      <protection locked="0"/>
    </xf>
    <xf numFmtId="0" fontId="5" fillId="15" borderId="46" xfId="0" applyFont="1" applyFill="1" applyBorder="1" applyAlignment="1" applyProtection="1">
      <alignment horizontal="right"/>
      <protection locked="0"/>
    </xf>
    <xf numFmtId="0" fontId="5" fillId="15" borderId="45" xfId="0" applyFont="1" applyFill="1" applyBorder="1" applyAlignment="1" applyProtection="1">
      <alignment horizontal="right"/>
      <protection locked="0"/>
    </xf>
    <xf numFmtId="49" fontId="5" fillId="0" borderId="13" xfId="0" applyNumberFormat="1" applyFont="1" applyBorder="1" applyAlignment="1" applyProtection="1">
      <alignment horizontal="center"/>
      <protection locked="0"/>
    </xf>
    <xf numFmtId="164" fontId="5" fillId="0" borderId="11" xfId="0" applyNumberFormat="1" applyFont="1" applyBorder="1" applyProtection="1">
      <protection locked="0"/>
    </xf>
    <xf numFmtId="164" fontId="5" fillId="0" borderId="4" xfId="0" applyNumberFormat="1" applyFont="1" applyBorder="1" applyAlignment="1" applyProtection="1">
      <alignment horizontal="right"/>
      <protection locked="0"/>
    </xf>
    <xf numFmtId="1" fontId="5" fillId="0" borderId="2" xfId="0" applyNumberFormat="1" applyFont="1" applyBorder="1" applyAlignment="1" applyProtection="1">
      <alignment horizontal="center"/>
      <protection locked="0"/>
    </xf>
    <xf numFmtId="1" fontId="5" fillId="0" borderId="4" xfId="0" applyNumberFormat="1" applyFont="1" applyBorder="1" applyAlignment="1" applyProtection="1">
      <alignment horizontal="center"/>
      <protection locked="0"/>
    </xf>
    <xf numFmtId="0" fontId="5" fillId="0" borderId="41" xfId="0" applyFont="1" applyBorder="1" applyProtection="1">
      <protection locked="0"/>
    </xf>
    <xf numFmtId="0" fontId="5" fillId="0" borderId="24" xfId="0" applyFont="1" applyBorder="1" applyProtection="1">
      <protection locked="0"/>
    </xf>
    <xf numFmtId="0" fontId="5" fillId="0" borderId="25" xfId="0" applyFont="1" applyBorder="1" applyAlignment="1" applyProtection="1">
      <alignment horizontal="center" vertical="center"/>
      <protection locked="0"/>
    </xf>
    <xf numFmtId="49" fontId="5" fillId="0" borderId="25" xfId="0" applyNumberFormat="1" applyFont="1" applyBorder="1" applyAlignment="1" applyProtection="1">
      <alignment horizontal="center"/>
      <protection locked="0"/>
    </xf>
    <xf numFmtId="164" fontId="5" fillId="0" borderId="25" xfId="0" applyNumberFormat="1" applyFont="1" applyBorder="1" applyAlignment="1" applyProtection="1">
      <alignment horizontal="center"/>
      <protection locked="0"/>
    </xf>
    <xf numFmtId="165" fontId="5" fillId="0" borderId="25" xfId="0" applyNumberFormat="1" applyFont="1" applyBorder="1" applyAlignment="1" applyProtection="1">
      <alignment horizontal="center"/>
      <protection locked="0"/>
    </xf>
    <xf numFmtId="1" fontId="5" fillId="0" borderId="25" xfId="0" applyNumberFormat="1" applyFont="1" applyBorder="1" applyAlignment="1" applyProtection="1">
      <alignment horizontal="center"/>
      <protection locked="0"/>
    </xf>
    <xf numFmtId="0" fontId="5" fillId="0" borderId="68"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49" fontId="5" fillId="0" borderId="2" xfId="0" applyNumberFormat="1" applyFont="1" applyBorder="1" applyAlignment="1" applyProtection="1">
      <alignment horizontal="center"/>
      <protection locked="0"/>
    </xf>
    <xf numFmtId="0" fontId="5" fillId="0" borderId="2" xfId="0"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1" fontId="5" fillId="0" borderId="2" xfId="1" applyNumberFormat="1" applyFont="1" applyBorder="1" applyAlignment="1">
      <alignment horizontal="center"/>
    </xf>
    <xf numFmtId="1" fontId="5" fillId="0" borderId="4" xfId="1" applyNumberFormat="1" applyFont="1" applyBorder="1" applyAlignment="1">
      <alignment horizontal="center"/>
    </xf>
    <xf numFmtId="0" fontId="22" fillId="0" borderId="0" xfId="0" applyFont="1" applyAlignment="1">
      <alignment horizontal="right"/>
    </xf>
    <xf numFmtId="2" fontId="5" fillId="0" borderId="2" xfId="1" applyNumberFormat="1" applyFont="1" applyBorder="1" applyProtection="1">
      <protection locked="0"/>
    </xf>
    <xf numFmtId="2" fontId="5" fillId="0" borderId="4" xfId="1" applyNumberFormat="1" applyFont="1" applyBorder="1" applyProtection="1">
      <protection locked="0"/>
    </xf>
    <xf numFmtId="0" fontId="0" fillId="0" borderId="5" xfId="0" applyBorder="1"/>
    <xf numFmtId="0" fontId="0" fillId="0" borderId="7" xfId="0" applyBorder="1"/>
    <xf numFmtId="0" fontId="0" fillId="0" borderId="18" xfId="0" applyBorder="1"/>
    <xf numFmtId="0" fontId="0" fillId="0" borderId="19" xfId="0" applyBorder="1"/>
    <xf numFmtId="0" fontId="23" fillId="0" borderId="0" xfId="0" applyFont="1" applyAlignment="1">
      <alignment horizontal="center"/>
    </xf>
    <xf numFmtId="0" fontId="10" fillId="0" borderId="0" xfId="2" applyAlignment="1">
      <alignment vertical="center"/>
    </xf>
    <xf numFmtId="164" fontId="7" fillId="5" borderId="0" xfId="0" applyNumberFormat="1" applyFont="1" applyFill="1"/>
    <xf numFmtId="0" fontId="7" fillId="0" borderId="73" xfId="0" applyFont="1" applyBorder="1" applyAlignment="1">
      <alignment vertical="center" wrapText="1"/>
    </xf>
    <xf numFmtId="6" fontId="5" fillId="0" borderId="73" xfId="0" applyNumberFormat="1" applyFont="1" applyBorder="1" applyAlignment="1">
      <alignment vertical="top" wrapText="1"/>
    </xf>
    <xf numFmtId="164" fontId="5" fillId="0" borderId="73" xfId="0" applyNumberFormat="1" applyFont="1" applyBorder="1" applyAlignment="1">
      <alignment vertical="top" wrapText="1"/>
    </xf>
    <xf numFmtId="0" fontId="19" fillId="10" borderId="0" xfId="0" applyFont="1" applyFill="1"/>
    <xf numFmtId="0" fontId="5" fillId="0" borderId="6" xfId="0" applyFont="1" applyBorder="1" applyAlignment="1">
      <alignment horizontal="right"/>
    </xf>
    <xf numFmtId="0" fontId="7" fillId="0" borderId="0" xfId="0" applyFont="1" applyAlignment="1">
      <alignment horizontal="right"/>
    </xf>
    <xf numFmtId="0" fontId="9" fillId="6" borderId="69" xfId="0" applyFont="1" applyFill="1" applyBorder="1" applyAlignment="1">
      <alignment horizontal="right"/>
    </xf>
    <xf numFmtId="0" fontId="5" fillId="4" borderId="0" xfId="0" applyFont="1" applyFill="1"/>
    <xf numFmtId="2" fontId="5" fillId="0" borderId="4" xfId="0" applyNumberFormat="1" applyFont="1" applyBorder="1"/>
    <xf numFmtId="164" fontId="7" fillId="0" borderId="19" xfId="0" applyNumberFormat="1" applyFont="1" applyBorder="1"/>
    <xf numFmtId="0" fontId="5" fillId="4" borderId="18" xfId="0" applyFont="1" applyFill="1" applyBorder="1"/>
    <xf numFmtId="0" fontId="5" fillId="2" borderId="18" xfId="0" applyFont="1" applyFill="1" applyBorder="1"/>
    <xf numFmtId="1" fontId="5" fillId="0" borderId="2" xfId="0" applyNumberFormat="1" applyFont="1" applyBorder="1"/>
    <xf numFmtId="1" fontId="5" fillId="0" borderId="4" xfId="0" applyNumberFormat="1" applyFont="1" applyBorder="1"/>
    <xf numFmtId="0" fontId="5" fillId="0" borderId="74" xfId="0" applyFont="1" applyBorder="1"/>
    <xf numFmtId="164" fontId="5" fillId="0" borderId="72" xfId="0" applyNumberFormat="1" applyFont="1" applyBorder="1"/>
    <xf numFmtId="1" fontId="7" fillId="2" borderId="0" xfId="0" applyNumberFormat="1" applyFont="1" applyFill="1" applyAlignment="1">
      <alignment horizontal="center"/>
    </xf>
    <xf numFmtId="0" fontId="5" fillId="13" borderId="48" xfId="0" applyFont="1" applyFill="1" applyBorder="1" applyAlignment="1">
      <alignment horizontal="center"/>
    </xf>
    <xf numFmtId="0" fontId="10" fillId="0" borderId="0" xfId="2" applyAlignment="1">
      <alignment wrapText="1"/>
    </xf>
    <xf numFmtId="1" fontId="5" fillId="7" borderId="35" xfId="0" applyNumberFormat="1" applyFont="1" applyFill="1" applyBorder="1" applyAlignment="1">
      <alignment horizontal="center"/>
    </xf>
    <xf numFmtId="0" fontId="5" fillId="0" borderId="75" xfId="0" applyFont="1" applyBorder="1" applyAlignment="1">
      <alignment horizontal="center"/>
    </xf>
    <xf numFmtId="0" fontId="5" fillId="0" borderId="76" xfId="0" applyFont="1" applyBorder="1"/>
    <xf numFmtId="0" fontId="5" fillId="0" borderId="56" xfId="0" applyFont="1" applyBorder="1"/>
    <xf numFmtId="0" fontId="5" fillId="0" borderId="77" xfId="0" applyFont="1" applyBorder="1"/>
    <xf numFmtId="0" fontId="13" fillId="2" borderId="16" xfId="0" applyFont="1" applyFill="1" applyBorder="1"/>
    <xf numFmtId="0" fontId="13" fillId="2" borderId="15" xfId="0" applyFont="1" applyFill="1" applyBorder="1"/>
    <xf numFmtId="0" fontId="5" fillId="0" borderId="40" xfId="0" applyFont="1" applyBorder="1" applyAlignment="1" applyProtection="1">
      <alignment horizontal="center"/>
      <protection locked="0"/>
    </xf>
    <xf numFmtId="10" fontId="5" fillId="0" borderId="30" xfId="0" applyNumberFormat="1" applyFont="1" applyBorder="1" applyAlignment="1" applyProtection="1">
      <alignment horizontal="center"/>
      <protection locked="0"/>
    </xf>
    <xf numFmtId="164" fontId="5" fillId="0" borderId="41" xfId="0" applyNumberFormat="1" applyFont="1" applyBorder="1" applyAlignment="1">
      <alignment horizontal="right"/>
    </xf>
    <xf numFmtId="164" fontId="5" fillId="0" borderId="42" xfId="0" applyNumberFormat="1" applyFont="1" applyBorder="1" applyAlignment="1">
      <alignment horizontal="right"/>
    </xf>
    <xf numFmtId="0" fontId="5" fillId="4" borderId="6" xfId="0" applyFont="1" applyFill="1" applyBorder="1" applyAlignment="1">
      <alignment horizontal="left"/>
    </xf>
    <xf numFmtId="164" fontId="7" fillId="2" borderId="56" xfId="0" applyNumberFormat="1" applyFont="1" applyFill="1" applyBorder="1" applyAlignment="1">
      <alignment horizontal="right"/>
    </xf>
    <xf numFmtId="0" fontId="5" fillId="4" borderId="28" xfId="0" applyFont="1" applyFill="1" applyBorder="1" applyAlignment="1">
      <alignment horizontal="center"/>
    </xf>
    <xf numFmtId="0" fontId="5" fillId="4" borderId="28" xfId="0" applyFont="1" applyFill="1" applyBorder="1" applyAlignment="1">
      <alignment horizontal="left"/>
    </xf>
    <xf numFmtId="0" fontId="5" fillId="4" borderId="6" xfId="0" applyFont="1" applyFill="1" applyBorder="1" applyAlignment="1">
      <alignment horizontal="right"/>
    </xf>
    <xf numFmtId="0" fontId="5" fillId="4" borderId="7" xfId="0" applyFont="1" applyFill="1" applyBorder="1" applyAlignment="1">
      <alignment horizontal="right"/>
    </xf>
    <xf numFmtId="0" fontId="5" fillId="0" borderId="44" xfId="0" applyFont="1" applyBorder="1" applyAlignment="1">
      <alignment horizontal="left"/>
    </xf>
    <xf numFmtId="0" fontId="5" fillId="0" borderId="3" xfId="0" applyFont="1" applyBorder="1" applyAlignment="1">
      <alignment horizontal="left"/>
    </xf>
    <xf numFmtId="0" fontId="5" fillId="0" borderId="4" xfId="0" applyFont="1" applyBorder="1" applyAlignment="1" applyProtection="1">
      <alignment horizontal="center"/>
      <protection locked="0"/>
    </xf>
    <xf numFmtId="0" fontId="11" fillId="5" borderId="16" xfId="0" applyFont="1" applyFill="1" applyBorder="1" applyAlignment="1">
      <alignment horizontal="right" wrapText="1"/>
    </xf>
    <xf numFmtId="0" fontId="5" fillId="4" borderId="6" xfId="0" applyFont="1" applyFill="1" applyBorder="1" applyAlignment="1">
      <alignment horizontal="center"/>
    </xf>
    <xf numFmtId="0" fontId="5" fillId="0" borderId="4" xfId="0" applyFont="1" applyBorder="1" applyAlignment="1">
      <alignment horizontal="center"/>
    </xf>
    <xf numFmtId="164" fontId="7" fillId="2" borderId="56" xfId="0" applyNumberFormat="1" applyFont="1" applyFill="1" applyBorder="1" applyAlignment="1">
      <alignment horizontal="center"/>
    </xf>
    <xf numFmtId="0" fontId="5" fillId="4" borderId="7" xfId="0" applyFont="1" applyFill="1" applyBorder="1" applyAlignment="1">
      <alignment horizontal="center"/>
    </xf>
    <xf numFmtId="164" fontId="2" fillId="14" borderId="0" xfId="0" applyNumberFormat="1" applyFont="1" applyFill="1" applyAlignment="1">
      <alignment horizontal="right"/>
    </xf>
    <xf numFmtId="164" fontId="5" fillId="0" borderId="4" xfId="0" applyNumberFormat="1" applyFont="1" applyBorder="1" applyAlignment="1">
      <alignment horizontal="right"/>
    </xf>
    <xf numFmtId="164" fontId="5" fillId="0" borderId="2" xfId="0" applyNumberFormat="1" applyFont="1" applyBorder="1" applyAlignment="1">
      <alignment horizontal="right"/>
    </xf>
    <xf numFmtId="164" fontId="5" fillId="0" borderId="9" xfId="0" applyNumberFormat="1" applyFont="1" applyBorder="1" applyAlignment="1">
      <alignment horizontal="right"/>
    </xf>
    <xf numFmtId="164" fontId="5" fillId="0" borderId="11" xfId="0" applyNumberFormat="1" applyFont="1" applyBorder="1" applyAlignment="1">
      <alignment horizontal="right"/>
    </xf>
    <xf numFmtId="164" fontId="7" fillId="2" borderId="0" xfId="0" applyNumberFormat="1" applyFont="1" applyFill="1" applyAlignment="1">
      <alignment horizontal="right"/>
    </xf>
    <xf numFmtId="0" fontId="5" fillId="0" borderId="9" xfId="0" applyFont="1" applyBorder="1" applyAlignment="1">
      <alignment horizontal="right"/>
    </xf>
    <xf numFmtId="0" fontId="25" fillId="3" borderId="0" xfId="0" applyFont="1" applyFill="1"/>
    <xf numFmtId="0" fontId="27" fillId="3" borderId="0" xfId="0" applyFont="1" applyFill="1"/>
    <xf numFmtId="0" fontId="19" fillId="5" borderId="16" xfId="0" applyFont="1" applyFill="1" applyBorder="1" applyAlignment="1">
      <alignment horizontal="right" vertical="center"/>
    </xf>
    <xf numFmtId="0" fontId="5" fillId="5" borderId="16" xfId="0" applyFont="1" applyFill="1" applyBorder="1" applyAlignment="1">
      <alignment horizontal="left" vertical="center"/>
    </xf>
    <xf numFmtId="0" fontId="0" fillId="0" borderId="0" xfId="0" applyAlignment="1">
      <alignment vertical="center"/>
    </xf>
    <xf numFmtId="0" fontId="0" fillId="5" borderId="6" xfId="0" applyFill="1" applyBorder="1" applyAlignment="1">
      <alignment vertical="center"/>
    </xf>
    <xf numFmtId="0" fontId="4" fillId="5" borderId="6" xfId="0" applyFont="1" applyFill="1" applyBorder="1" applyAlignment="1">
      <alignment vertical="center"/>
    </xf>
    <xf numFmtId="0" fontId="0" fillId="0" borderId="21" xfId="0" applyBorder="1" applyAlignment="1">
      <alignment vertical="center"/>
    </xf>
    <xf numFmtId="0" fontId="4" fillId="0" borderId="21" xfId="0" applyFont="1" applyBorder="1" applyAlignment="1">
      <alignment vertical="center"/>
    </xf>
    <xf numFmtId="0" fontId="0" fillId="5" borderId="0" xfId="0" applyFill="1" applyAlignment="1">
      <alignment vertical="center"/>
    </xf>
    <xf numFmtId="0" fontId="4" fillId="5"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5" fillId="5" borderId="0" xfId="0" applyFont="1" applyFill="1" applyAlignment="1">
      <alignment vertical="center"/>
    </xf>
    <xf numFmtId="0" fontId="7" fillId="5" borderId="0" xfId="0" applyFont="1" applyFill="1" applyAlignment="1" applyProtection="1">
      <alignment vertical="center"/>
      <protection locked="0"/>
    </xf>
    <xf numFmtId="0" fontId="5" fillId="4" borderId="5" xfId="0" applyFont="1" applyFill="1" applyBorder="1" applyAlignment="1">
      <alignment vertical="center"/>
    </xf>
    <xf numFmtId="0" fontId="0" fillId="5" borderId="21" xfId="0" applyFill="1" applyBorder="1" applyAlignment="1">
      <alignment vertical="center"/>
    </xf>
    <xf numFmtId="0" fontId="4" fillId="5" borderId="21" xfId="0" applyFont="1" applyFill="1" applyBorder="1" applyAlignment="1">
      <alignment vertical="center"/>
    </xf>
    <xf numFmtId="0" fontId="7" fillId="5" borderId="0" xfId="0" applyFont="1" applyFill="1" applyAlignment="1">
      <alignment vertical="center"/>
    </xf>
    <xf numFmtId="0" fontId="0" fillId="5" borderId="18" xfId="0" applyFill="1" applyBorder="1" applyAlignment="1">
      <alignment vertical="center"/>
    </xf>
    <xf numFmtId="0" fontId="0" fillId="5" borderId="19" xfId="0" applyFill="1" applyBorder="1" applyAlignment="1">
      <alignment vertical="center"/>
    </xf>
    <xf numFmtId="0" fontId="5" fillId="12" borderId="22" xfId="0" applyFont="1" applyFill="1" applyBorder="1" applyAlignment="1">
      <alignment vertical="center"/>
    </xf>
    <xf numFmtId="0" fontId="7" fillId="12" borderId="21" xfId="0" applyFont="1" applyFill="1" applyBorder="1" applyAlignment="1">
      <alignment vertical="center"/>
    </xf>
    <xf numFmtId="0" fontId="5" fillId="12" borderId="21" xfId="0" applyFont="1" applyFill="1" applyBorder="1" applyAlignment="1">
      <alignment vertical="center"/>
    </xf>
    <xf numFmtId="0" fontId="4" fillId="5" borderId="22" xfId="0" applyFont="1" applyFill="1" applyBorder="1" applyAlignment="1">
      <alignment vertical="center"/>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5" borderId="16" xfId="0" applyFont="1" applyFill="1" applyBorder="1" applyAlignment="1">
      <alignment vertical="center"/>
    </xf>
    <xf numFmtId="0" fontId="5" fillId="12" borderId="21" xfId="0" applyFont="1" applyFill="1" applyBorder="1" applyAlignment="1">
      <alignment horizontal="right" vertical="center"/>
    </xf>
    <xf numFmtId="0" fontId="32" fillId="3" borderId="0" xfId="0" applyFont="1" applyFill="1"/>
    <xf numFmtId="0" fontId="2" fillId="5" borderId="0" xfId="0" applyFont="1" applyFill="1"/>
    <xf numFmtId="0" fontId="33" fillId="4" borderId="0" xfId="0" applyFont="1" applyFill="1" applyAlignment="1">
      <alignment horizontal="center"/>
    </xf>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vertical="top" wrapText="1"/>
    </xf>
    <xf numFmtId="0" fontId="34" fillId="0" borderId="0" xfId="0" applyFont="1"/>
    <xf numFmtId="0" fontId="35" fillId="5" borderId="0" xfId="0" applyFont="1" applyFill="1"/>
    <xf numFmtId="164" fontId="5" fillId="0" borderId="41" xfId="3" applyNumberFormat="1"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164" fontId="5" fillId="0" borderId="32" xfId="3" applyNumberFormat="1" applyFont="1" applyBorder="1" applyAlignment="1" applyProtection="1">
      <alignment horizontal="center" vertical="center"/>
      <protection locked="0"/>
    </xf>
    <xf numFmtId="0" fontId="12" fillId="4" borderId="6"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66" fontId="5" fillId="0" borderId="49" xfId="1" applyNumberFormat="1" applyFont="1" applyBorder="1" applyAlignment="1" applyProtection="1">
      <alignment horizontal="center" vertical="center"/>
      <protection locked="0"/>
    </xf>
    <xf numFmtId="166" fontId="5" fillId="0" borderId="24" xfId="1" applyNumberFormat="1" applyFont="1" applyBorder="1" applyAlignment="1" applyProtection="1">
      <alignment horizontal="center" vertical="center"/>
      <protection locked="0"/>
    </xf>
    <xf numFmtId="0" fontId="5" fillId="0" borderId="24" xfId="0" applyFont="1" applyBorder="1" applyAlignment="1" applyProtection="1">
      <alignment vertical="center"/>
      <protection locked="0"/>
    </xf>
    <xf numFmtId="0" fontId="5" fillId="0" borderId="49" xfId="0" applyFont="1" applyBorder="1" applyAlignment="1" applyProtection="1">
      <alignment vertical="center"/>
      <protection locked="0"/>
    </xf>
    <xf numFmtId="0" fontId="5" fillId="4" borderId="6" xfId="0" applyFont="1" applyFill="1" applyBorder="1" applyAlignment="1">
      <alignment vertical="center"/>
    </xf>
    <xf numFmtId="166" fontId="5" fillId="0" borderId="49" xfId="1" applyNumberFormat="1" applyFont="1" applyBorder="1" applyAlignment="1" applyProtection="1">
      <alignment vertical="center"/>
      <protection locked="0"/>
    </xf>
    <xf numFmtId="166" fontId="5" fillId="0" borderId="24" xfId="1" applyNumberFormat="1" applyFont="1" applyBorder="1" applyAlignment="1" applyProtection="1">
      <alignment vertical="center"/>
      <protection locked="0"/>
    </xf>
    <xf numFmtId="166" fontId="5" fillId="0" borderId="41" xfId="1" applyNumberFormat="1" applyFont="1" applyBorder="1" applyAlignment="1" applyProtection="1">
      <alignment vertical="center"/>
      <protection locked="0"/>
    </xf>
    <xf numFmtId="0" fontId="12" fillId="4" borderId="7" xfId="0" applyFont="1" applyFill="1" applyBorder="1" applyAlignment="1">
      <alignment horizontal="center" vertical="center"/>
    </xf>
    <xf numFmtId="164" fontId="5" fillId="0" borderId="11" xfId="0" applyNumberFormat="1" applyFont="1" applyBorder="1" applyAlignment="1" applyProtection="1">
      <alignment vertical="center"/>
      <protection locked="0"/>
    </xf>
    <xf numFmtId="166" fontId="5" fillId="0" borderId="24" xfId="0" applyNumberFormat="1" applyFont="1" applyBorder="1" applyAlignment="1" applyProtection="1">
      <alignment horizontal="center" vertical="center"/>
      <protection locked="0"/>
    </xf>
    <xf numFmtId="166" fontId="5" fillId="0" borderId="49" xfId="0" applyNumberFormat="1" applyFont="1" applyBorder="1" applyAlignment="1" applyProtection="1">
      <alignment horizontal="center" vertical="center"/>
      <protection locked="0"/>
    </xf>
    <xf numFmtId="164" fontId="12" fillId="0" borderId="13" xfId="0" applyNumberFormat="1" applyFont="1" applyBorder="1" applyAlignment="1" applyProtection="1">
      <alignment horizontal="center" vertical="center"/>
      <protection locked="0"/>
    </xf>
    <xf numFmtId="166" fontId="12" fillId="0" borderId="49" xfId="0" applyNumberFormat="1" applyFont="1" applyBorder="1" applyAlignment="1" applyProtection="1">
      <alignment horizontal="center" vertical="center"/>
      <protection locked="0"/>
    </xf>
    <xf numFmtId="3" fontId="12" fillId="0" borderId="49" xfId="0" applyNumberFormat="1" applyFont="1" applyBorder="1" applyAlignment="1" applyProtection="1">
      <alignment horizontal="center" vertical="center"/>
      <protection locked="0"/>
    </xf>
    <xf numFmtId="166" fontId="5" fillId="0" borderId="11" xfId="0" applyNumberFormat="1" applyFont="1" applyBorder="1" applyAlignment="1" applyProtection="1">
      <alignment horizontal="center" vertical="center"/>
      <protection locked="0"/>
    </xf>
    <xf numFmtId="166" fontId="5" fillId="0" borderId="11" xfId="0" applyNumberFormat="1" applyFont="1" applyBorder="1" applyAlignment="1" applyProtection="1">
      <alignment horizontal="right" vertical="center"/>
      <protection locked="0"/>
    </xf>
    <xf numFmtId="166" fontId="5" fillId="0" borderId="14" xfId="0" applyNumberFormat="1" applyFont="1" applyBorder="1" applyAlignment="1" applyProtection="1">
      <alignment horizontal="right" vertical="center"/>
      <protection locked="0"/>
    </xf>
    <xf numFmtId="1" fontId="5" fillId="0" borderId="41" xfId="0" applyNumberFormat="1" applyFont="1" applyBorder="1" applyAlignment="1" applyProtection="1">
      <alignment horizontal="center" vertical="center"/>
      <protection locked="0"/>
    </xf>
    <xf numFmtId="166" fontId="5" fillId="0" borderId="41" xfId="0" applyNumberFormat="1" applyFont="1" applyBorder="1" applyAlignment="1" applyProtection="1">
      <alignment horizontal="center" vertical="center"/>
      <protection locked="0"/>
    </xf>
    <xf numFmtId="166" fontId="5" fillId="0" borderId="9" xfId="0" applyNumberFormat="1" applyFont="1" applyBorder="1" applyAlignment="1" applyProtection="1">
      <alignment vertical="center"/>
      <protection locked="0"/>
    </xf>
    <xf numFmtId="1" fontId="5" fillId="0" borderId="32" xfId="0" applyNumberFormat="1" applyFont="1" applyBorder="1" applyAlignment="1" applyProtection="1">
      <alignment horizontal="center" vertical="center"/>
      <protection locked="0"/>
    </xf>
    <xf numFmtId="166" fontId="5" fillId="0" borderId="32" xfId="0" applyNumberFormat="1" applyFont="1" applyBorder="1" applyAlignment="1" applyProtection="1">
      <alignment horizontal="center" vertical="center"/>
      <protection locked="0"/>
    </xf>
    <xf numFmtId="166" fontId="5" fillId="0" borderId="83" xfId="0" applyNumberFormat="1" applyFont="1" applyBorder="1" applyAlignment="1" applyProtection="1">
      <alignment vertical="center"/>
      <protection locked="0"/>
    </xf>
    <xf numFmtId="164" fontId="5" fillId="0" borderId="9" xfId="0" applyNumberFormat="1" applyFont="1" applyBorder="1" applyAlignment="1">
      <alignment vertical="center"/>
    </xf>
    <xf numFmtId="164" fontId="5" fillId="0" borderId="83" xfId="0" applyNumberFormat="1" applyFont="1" applyBorder="1" applyAlignment="1">
      <alignment vertical="center"/>
    </xf>
    <xf numFmtId="166" fontId="5" fillId="0" borderId="84" xfId="0" applyNumberFormat="1" applyFont="1" applyBorder="1" applyAlignment="1" applyProtection="1">
      <alignment horizontal="center" vertical="center"/>
      <protection locked="0"/>
    </xf>
    <xf numFmtId="166" fontId="5" fillId="0" borderId="65" xfId="0" applyNumberFormat="1" applyFont="1" applyBorder="1" applyAlignment="1" applyProtection="1">
      <alignment horizontal="center" vertical="center"/>
      <protection locked="0"/>
    </xf>
    <xf numFmtId="166" fontId="5" fillId="0" borderId="36" xfId="0" applyNumberFormat="1" applyFont="1" applyBorder="1" applyAlignment="1" applyProtection="1">
      <alignment horizontal="right" vertical="center"/>
      <protection locked="0"/>
    </xf>
    <xf numFmtId="0" fontId="6" fillId="8" borderId="0" xfId="0" applyFont="1" applyFill="1" applyAlignment="1">
      <alignment vertical="center"/>
    </xf>
    <xf numFmtId="0" fontId="6" fillId="9" borderId="0" xfId="0" applyFont="1" applyFill="1" applyAlignment="1">
      <alignment vertical="center"/>
    </xf>
    <xf numFmtId="0" fontId="5" fillId="5" borderId="15" xfId="0" applyFont="1" applyFill="1" applyBorder="1" applyAlignment="1">
      <alignment vertical="center"/>
    </xf>
    <xf numFmtId="0" fontId="5" fillId="5" borderId="17" xfId="0" applyFont="1" applyFill="1" applyBorder="1" applyAlignment="1">
      <alignment vertical="center"/>
    </xf>
    <xf numFmtId="0" fontId="0" fillId="5" borderId="7" xfId="0" applyFill="1" applyBorder="1" applyAlignment="1">
      <alignment vertical="center"/>
    </xf>
    <xf numFmtId="0" fontId="0" fillId="0" borderId="6" xfId="0" applyBorder="1" applyAlignment="1">
      <alignment vertical="center"/>
    </xf>
    <xf numFmtId="0" fontId="5" fillId="0" borderId="6" xfId="0" applyFont="1" applyBorder="1" applyAlignment="1">
      <alignment vertical="center"/>
    </xf>
    <xf numFmtId="0" fontId="7" fillId="0" borderId="6" xfId="0" applyFont="1" applyBorder="1" applyAlignment="1">
      <alignment vertical="center"/>
    </xf>
    <xf numFmtId="0" fontId="0" fillId="5" borderId="23" xfId="0" applyFill="1" applyBorder="1" applyAlignment="1">
      <alignment vertical="center"/>
    </xf>
    <xf numFmtId="0" fontId="0" fillId="5" borderId="5" xfId="0" applyFill="1" applyBorder="1" applyAlignment="1">
      <alignment vertical="center"/>
    </xf>
    <xf numFmtId="0" fontId="0" fillId="5" borderId="15" xfId="0"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3" fontId="5" fillId="0" borderId="24" xfId="0" applyNumberFormat="1" applyFont="1" applyBorder="1" applyAlignment="1" applyProtection="1">
      <alignment horizontal="center" vertical="center"/>
      <protection locked="0"/>
    </xf>
    <xf numFmtId="0" fontId="7" fillId="5" borderId="6" xfId="0" applyFont="1" applyFill="1" applyBorder="1" applyAlignment="1">
      <alignment vertical="center"/>
    </xf>
    <xf numFmtId="0" fontId="0" fillId="4" borderId="5" xfId="0" applyFill="1" applyBorder="1" applyAlignment="1">
      <alignment vertical="center"/>
    </xf>
    <xf numFmtId="0" fontId="5" fillId="4" borderId="78" xfId="0" applyFont="1" applyFill="1" applyBorder="1" applyAlignment="1">
      <alignment horizontal="center" vertical="center"/>
    </xf>
    <xf numFmtId="0" fontId="5" fillId="4" borderId="79" xfId="0" applyFont="1" applyFill="1" applyBorder="1" applyAlignment="1">
      <alignment horizontal="center" vertical="center"/>
    </xf>
    <xf numFmtId="0" fontId="13" fillId="5" borderId="0" xfId="0" applyFont="1" applyFill="1" applyAlignment="1">
      <alignment vertical="center"/>
    </xf>
    <xf numFmtId="0" fontId="29" fillId="5" borderId="0" xfId="0" applyFont="1" applyFill="1" applyAlignment="1">
      <alignment vertical="center"/>
    </xf>
    <xf numFmtId="0" fontId="5" fillId="5" borderId="18" xfId="0" applyFont="1" applyFill="1" applyBorder="1" applyAlignment="1">
      <alignment vertical="center"/>
    </xf>
    <xf numFmtId="0" fontId="5" fillId="0" borderId="15" xfId="0" applyFont="1" applyBorder="1" applyAlignment="1">
      <alignment horizontal="center" vertical="center"/>
    </xf>
    <xf numFmtId="164" fontId="12" fillId="0" borderId="14" xfId="0" applyNumberFormat="1" applyFont="1" applyBorder="1" applyAlignment="1" applyProtection="1">
      <alignment vertical="center"/>
      <protection locked="0"/>
    </xf>
    <xf numFmtId="0" fontId="0" fillId="4" borderId="27" xfId="0" applyFill="1" applyBorder="1" applyAlignment="1">
      <alignment vertical="center"/>
    </xf>
    <xf numFmtId="0" fontId="5" fillId="4" borderId="28" xfId="0" applyFont="1" applyFill="1" applyBorder="1" applyAlignment="1">
      <alignment vertical="center"/>
    </xf>
    <xf numFmtId="0" fontId="5" fillId="4" borderId="28" xfId="0" applyFont="1" applyFill="1" applyBorder="1" applyAlignment="1" applyProtection="1">
      <alignment vertical="center"/>
      <protection locked="0"/>
    </xf>
    <xf numFmtId="0" fontId="5" fillId="4" borderId="6" xfId="0" applyFont="1" applyFill="1" applyBorder="1" applyAlignment="1" applyProtection="1">
      <alignment vertical="center"/>
      <protection locked="0"/>
    </xf>
    <xf numFmtId="0" fontId="5" fillId="4" borderId="6" xfId="0" applyFont="1" applyFill="1" applyBorder="1" applyAlignment="1" applyProtection="1">
      <alignment horizontal="center" vertical="center"/>
      <protection locked="0"/>
    </xf>
    <xf numFmtId="0" fontId="5" fillId="4" borderId="29" xfId="0" applyFont="1" applyFill="1" applyBorder="1" applyAlignment="1">
      <alignment horizontal="center" vertical="center"/>
    </xf>
    <xf numFmtId="0" fontId="5" fillId="0" borderId="37" xfId="0" applyFont="1" applyBorder="1" applyAlignment="1">
      <alignment horizontal="center" vertical="center"/>
    </xf>
    <xf numFmtId="3" fontId="5" fillId="0" borderId="49" xfId="0" applyNumberFormat="1" applyFont="1" applyBorder="1" applyAlignment="1" applyProtection="1">
      <alignment horizontal="center" vertical="center"/>
      <protection locked="0"/>
    </xf>
    <xf numFmtId="0" fontId="5" fillId="4" borderId="78" xfId="0" applyFont="1" applyFill="1" applyBorder="1" applyAlignment="1">
      <alignment vertical="center"/>
    </xf>
    <xf numFmtId="0" fontId="0" fillId="5" borderId="22" xfId="0" applyFill="1" applyBorder="1" applyAlignment="1">
      <alignment vertical="center"/>
    </xf>
    <xf numFmtId="0" fontId="15" fillId="5" borderId="6" xfId="0" applyFont="1" applyFill="1" applyBorder="1" applyAlignment="1">
      <alignment vertical="center"/>
    </xf>
    <xf numFmtId="0" fontId="5" fillId="5" borderId="54" xfId="0" applyFont="1" applyFill="1" applyBorder="1" applyAlignment="1">
      <alignment vertical="center"/>
    </xf>
    <xf numFmtId="0" fontId="13" fillId="2" borderId="87" xfId="0" applyFont="1" applyFill="1" applyBorder="1" applyAlignment="1">
      <alignment vertical="center"/>
    </xf>
    <xf numFmtId="0" fontId="13" fillId="2" borderId="56" xfId="0" applyFont="1" applyFill="1" applyBorder="1" applyAlignment="1">
      <alignment vertical="center"/>
    </xf>
    <xf numFmtId="0" fontId="7" fillId="11" borderId="18" xfId="0" applyFont="1" applyFill="1" applyBorder="1" applyAlignment="1">
      <alignment vertical="center"/>
    </xf>
    <xf numFmtId="0" fontId="7" fillId="11" borderId="0" xfId="0" applyFont="1" applyFill="1" applyAlignment="1">
      <alignment vertical="center"/>
    </xf>
    <xf numFmtId="0" fontId="13" fillId="0" borderId="18" xfId="0" applyFont="1" applyBorder="1" applyAlignment="1">
      <alignment vertical="center"/>
    </xf>
    <xf numFmtId="0" fontId="13" fillId="0" borderId="0" xfId="0" applyFont="1" applyAlignment="1">
      <alignment vertical="center"/>
    </xf>
    <xf numFmtId="10" fontId="13" fillId="0" borderId="0" xfId="0" applyNumberFormat="1" applyFont="1" applyAlignment="1">
      <alignment vertical="center"/>
    </xf>
    <xf numFmtId="10" fontId="13" fillId="0" borderId="19" xfId="0" applyNumberFormat="1" applyFont="1" applyBorder="1" applyAlignment="1">
      <alignment vertical="center"/>
    </xf>
    <xf numFmtId="0" fontId="7" fillId="12" borderId="15" xfId="0" applyFont="1" applyFill="1" applyBorder="1" applyAlignment="1">
      <alignment vertical="center"/>
    </xf>
    <xf numFmtId="0" fontId="7" fillId="12" borderId="16" xfId="0" applyFont="1" applyFill="1" applyBorder="1" applyAlignment="1">
      <alignment vertical="center"/>
    </xf>
    <xf numFmtId="0" fontId="5" fillId="5" borderId="19" xfId="0" applyFont="1" applyFill="1" applyBorder="1" applyAlignment="1">
      <alignment vertical="center"/>
    </xf>
    <xf numFmtId="0" fontId="3" fillId="3" borderId="0" xfId="0" applyFont="1" applyFill="1" applyAlignment="1">
      <alignment horizontal="center" vertical="center"/>
    </xf>
    <xf numFmtId="0" fontId="33" fillId="4" borderId="0" xfId="0" applyFont="1" applyFill="1" applyAlignment="1">
      <alignment horizontal="left"/>
    </xf>
    <xf numFmtId="0" fontId="5" fillId="0" borderId="0" xfId="0" applyFont="1" applyAlignment="1">
      <alignment horizontal="left" vertical="top"/>
    </xf>
    <xf numFmtId="0" fontId="0" fillId="0" borderId="88" xfId="0" applyBorder="1" applyAlignment="1">
      <alignment horizontal="center"/>
    </xf>
    <xf numFmtId="0" fontId="0" fillId="0" borderId="88" xfId="0" applyBorder="1"/>
    <xf numFmtId="0" fontId="5" fillId="4" borderId="0" xfId="0" applyFont="1" applyFill="1" applyAlignment="1">
      <alignment horizontal="center" vertical="center" wrapText="1"/>
    </xf>
    <xf numFmtId="0" fontId="7" fillId="12" borderId="0" xfId="0" applyFont="1" applyFill="1" applyAlignment="1">
      <alignment horizontal="right" vertical="center"/>
    </xf>
    <xf numFmtId="166" fontId="7" fillId="12" borderId="0" xfId="0" applyNumberFormat="1" applyFont="1" applyFill="1" applyAlignment="1">
      <alignment horizontal="right" vertical="center"/>
    </xf>
    <xf numFmtId="166" fontId="5" fillId="0" borderId="88" xfId="1" applyNumberFormat="1" applyFont="1" applyBorder="1" applyAlignment="1" applyProtection="1">
      <alignment horizontal="right" vertical="center"/>
      <protection locked="0"/>
    </xf>
    <xf numFmtId="0" fontId="7" fillId="12" borderId="0" xfId="0" applyFont="1" applyFill="1" applyAlignment="1">
      <alignment horizontal="left" vertical="center"/>
    </xf>
    <xf numFmtId="0" fontId="0" fillId="4" borderId="0" xfId="0" applyFill="1" applyAlignment="1">
      <alignment horizontal="center" vertical="center"/>
    </xf>
    <xf numFmtId="0" fontId="0" fillId="0" borderId="88" xfId="0" applyBorder="1" applyAlignment="1" applyProtection="1">
      <alignment horizontal="left" vertical="center" wrapText="1"/>
      <protection locked="0"/>
    </xf>
    <xf numFmtId="166" fontId="37" fillId="0" borderId="88" xfId="0" applyNumberFormat="1" applyFont="1" applyBorder="1"/>
    <xf numFmtId="166" fontId="15" fillId="12" borderId="0" xfId="0" applyNumberFormat="1" applyFont="1" applyFill="1" applyAlignment="1">
      <alignment horizontal="right" vertical="center"/>
    </xf>
    <xf numFmtId="166" fontId="39" fillId="12" borderId="0" xfId="0" applyNumberFormat="1" applyFont="1" applyFill="1" applyAlignment="1">
      <alignment horizontal="left" vertical="center"/>
    </xf>
    <xf numFmtId="166" fontId="39" fillId="12" borderId="0" xfId="0" applyNumberFormat="1" applyFont="1" applyFill="1" applyAlignment="1">
      <alignment horizontal="center" vertical="center"/>
    </xf>
    <xf numFmtId="166" fontId="5" fillId="0" borderId="88" xfId="1" applyNumberFormat="1" applyFont="1" applyBorder="1" applyAlignment="1" applyProtection="1">
      <alignment horizontal="center" vertical="center"/>
      <protection locked="0"/>
    </xf>
    <xf numFmtId="0" fontId="37" fillId="4" borderId="0" xfId="0" applyFont="1" applyFill="1" applyAlignment="1">
      <alignment horizontal="center" vertical="center"/>
    </xf>
    <xf numFmtId="0" fontId="36" fillId="16" borderId="90" xfId="0" applyFont="1" applyFill="1" applyBorder="1" applyAlignment="1">
      <alignment horizontal="left"/>
    </xf>
    <xf numFmtId="0" fontId="36" fillId="16" borderId="91" xfId="0" applyFont="1" applyFill="1" applyBorder="1" applyAlignment="1">
      <alignment horizontal="left"/>
    </xf>
    <xf numFmtId="0" fontId="36" fillId="17" borderId="92" xfId="0" applyFont="1" applyFill="1" applyBorder="1"/>
    <xf numFmtId="0" fontId="36" fillId="0" borderId="92" xfId="0" applyFont="1" applyBorder="1"/>
    <xf numFmtId="0" fontId="36" fillId="0" borderId="89" xfId="0" applyFont="1" applyBorder="1"/>
    <xf numFmtId="0" fontId="36" fillId="0" borderId="93" xfId="0" applyFont="1" applyBorder="1"/>
    <xf numFmtId="0" fontId="36" fillId="17" borderId="93" xfId="0" applyFont="1" applyFill="1" applyBorder="1"/>
    <xf numFmtId="0" fontId="36" fillId="0" borderId="94" xfId="0" applyFont="1" applyBorder="1"/>
    <xf numFmtId="0" fontId="36" fillId="16" borderId="90" xfId="0" applyFont="1" applyFill="1" applyBorder="1" applyAlignment="1">
      <alignment horizontal="left" vertical="center"/>
    </xf>
    <xf numFmtId="0" fontId="36" fillId="16" borderId="91" xfId="0" applyFont="1" applyFill="1" applyBorder="1" applyAlignment="1">
      <alignment horizontal="left" vertical="center"/>
    </xf>
    <xf numFmtId="0" fontId="36" fillId="16" borderId="89" xfId="0" applyFont="1" applyFill="1" applyBorder="1" applyAlignment="1">
      <alignment horizontal="left"/>
    </xf>
    <xf numFmtId="0" fontId="36" fillId="16" borderId="89" xfId="0" applyFont="1" applyFill="1" applyBorder="1" applyAlignment="1">
      <alignment horizontal="left" vertical="center"/>
    </xf>
    <xf numFmtId="0" fontId="42" fillId="5" borderId="6" xfId="0" applyFont="1" applyFill="1" applyBorder="1" applyAlignment="1">
      <alignment horizontal="center" vertical="center"/>
    </xf>
    <xf numFmtId="0" fontId="42" fillId="5" borderId="6" xfId="0" applyFont="1" applyFill="1" applyBorder="1" applyAlignment="1">
      <alignment vertical="center"/>
    </xf>
    <xf numFmtId="0" fontId="42" fillId="5" borderId="21" xfId="0" applyFont="1" applyFill="1" applyBorder="1" applyAlignment="1">
      <alignment horizontal="center" vertical="center"/>
    </xf>
    <xf numFmtId="0" fontId="42" fillId="5" borderId="21" xfId="0" applyFont="1" applyFill="1" applyBorder="1" applyAlignment="1">
      <alignment vertical="center"/>
    </xf>
    <xf numFmtId="164" fontId="7" fillId="12" borderId="21" xfId="0" applyNumberFormat="1" applyFont="1" applyFill="1" applyBorder="1" applyAlignment="1">
      <alignment horizontal="right" vertical="center"/>
    </xf>
    <xf numFmtId="164" fontId="7" fillId="12" borderId="23" xfId="0" applyNumberFormat="1" applyFont="1" applyFill="1" applyBorder="1" applyAlignment="1">
      <alignment horizontal="right" vertical="center"/>
    </xf>
    <xf numFmtId="0" fontId="7" fillId="12" borderId="21" xfId="0" applyFont="1" applyFill="1" applyBorder="1" applyAlignment="1">
      <alignment horizontal="left" vertical="center"/>
    </xf>
    <xf numFmtId="0" fontId="5" fillId="0" borderId="2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4"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6" fillId="8" borderId="0" xfId="0" applyFont="1" applyFill="1" applyAlignment="1">
      <alignment horizontal="left" vertical="center"/>
    </xf>
    <xf numFmtId="0" fontId="6" fillId="9" borderId="0" xfId="0" applyFont="1" applyFill="1" applyAlignment="1">
      <alignment horizontal="left" vertical="center"/>
    </xf>
    <xf numFmtId="0" fontId="7" fillId="5" borderId="21" xfId="0" applyFont="1" applyFill="1" applyBorder="1" applyAlignment="1">
      <alignment horizontal="left" vertical="center"/>
    </xf>
    <xf numFmtId="166" fontId="5" fillId="0" borderId="24" xfId="0" applyNumberFormat="1" applyFont="1" applyBorder="1" applyAlignment="1" applyProtection="1">
      <alignment horizontal="left" vertical="center"/>
      <protection locked="0"/>
    </xf>
    <xf numFmtId="166" fontId="5" fillId="0" borderId="44" xfId="0" applyNumberFormat="1" applyFont="1" applyBorder="1" applyAlignment="1" applyProtection="1">
      <alignment horizontal="left" vertical="center"/>
      <protection locked="0"/>
    </xf>
    <xf numFmtId="166" fontId="5" fillId="0" borderId="3" xfId="0" applyNumberFormat="1" applyFont="1" applyBorder="1" applyAlignment="1" applyProtection="1">
      <alignment horizontal="left" vertical="center"/>
      <protection locked="0"/>
    </xf>
    <xf numFmtId="0" fontId="5" fillId="0" borderId="41"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11" fillId="0" borderId="49" xfId="0" applyFont="1" applyBorder="1" applyAlignment="1" applyProtection="1">
      <alignment horizontal="left" vertical="center"/>
      <protection locked="0"/>
    </xf>
    <xf numFmtId="0" fontId="11" fillId="0" borderId="80" xfId="0" applyFont="1" applyBorder="1" applyAlignment="1" applyProtection="1">
      <alignment horizontal="left" vertical="center"/>
      <protection locked="0"/>
    </xf>
    <xf numFmtId="0" fontId="13" fillId="0" borderId="0" xfId="0" applyFont="1" applyAlignment="1">
      <alignment horizontal="left" vertical="center"/>
    </xf>
    <xf numFmtId="0" fontId="42" fillId="5" borderId="21" xfId="0" applyFont="1" applyFill="1" applyBorder="1" applyAlignment="1">
      <alignment horizontal="left" vertical="center"/>
    </xf>
    <xf numFmtId="0" fontId="6" fillId="3" borderId="0" xfId="0" applyFont="1" applyFill="1" applyAlignment="1">
      <alignment horizontal="left" vertical="center"/>
    </xf>
    <xf numFmtId="0" fontId="5" fillId="0" borderId="4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9" xfId="0" applyFont="1" applyBorder="1" applyAlignment="1" applyProtection="1">
      <alignment horizontal="left" vertical="center"/>
      <protection locked="0"/>
    </xf>
    <xf numFmtId="0" fontId="5" fillId="0" borderId="80"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30" fillId="0" borderId="0" xfId="0" applyFont="1" applyAlignment="1">
      <alignment horizontal="center" vertical="center"/>
    </xf>
    <xf numFmtId="0" fontId="30" fillId="0" borderId="82" xfId="0" applyFont="1" applyBorder="1" applyAlignment="1">
      <alignment horizontal="center" vertical="center"/>
    </xf>
    <xf numFmtId="0" fontId="5" fillId="4" borderId="78" xfId="0" applyFont="1" applyFill="1" applyBorder="1" applyAlignment="1">
      <alignment horizontal="center" vertical="center"/>
    </xf>
    <xf numFmtId="0" fontId="5" fillId="4" borderId="6" xfId="0" applyFont="1" applyFill="1" applyBorder="1" applyAlignment="1">
      <alignment horizontal="center" vertical="center"/>
    </xf>
    <xf numFmtId="0" fontId="30" fillId="6" borderId="81" xfId="0" applyFont="1" applyFill="1" applyBorder="1" applyAlignment="1">
      <alignment horizontal="center" vertical="center"/>
    </xf>
    <xf numFmtId="0" fontId="30" fillId="6" borderId="0" xfId="0" applyFont="1" applyFill="1" applyAlignment="1">
      <alignment horizontal="center" vertical="center"/>
    </xf>
    <xf numFmtId="0" fontId="11" fillId="5" borderId="0" xfId="0" applyFont="1" applyFill="1" applyAlignment="1">
      <alignment horizontal="right" vertical="center" wrapText="1"/>
    </xf>
    <xf numFmtId="0" fontId="5" fillId="0" borderId="1" xfId="0" applyFont="1" applyBorder="1" applyAlignment="1" applyProtection="1">
      <alignment horizontal="left" vertical="center"/>
      <protection locked="0"/>
    </xf>
    <xf numFmtId="0" fontId="0" fillId="5" borderId="15" xfId="0" applyFill="1" applyBorder="1" applyAlignment="1">
      <alignment horizontal="center"/>
    </xf>
    <xf numFmtId="0" fontId="0" fillId="5" borderId="16" xfId="0" applyFill="1" applyBorder="1" applyAlignment="1">
      <alignment horizontal="center"/>
    </xf>
    <xf numFmtId="0" fontId="0" fillId="5" borderId="17" xfId="0" applyFill="1" applyBorder="1" applyAlignment="1">
      <alignment horizontal="center"/>
    </xf>
    <xf numFmtId="166" fontId="6" fillId="8" borderId="0" xfId="0" applyNumberFormat="1" applyFont="1" applyFill="1" applyAlignment="1">
      <alignment horizontal="right" vertical="center"/>
    </xf>
    <xf numFmtId="166" fontId="6" fillId="9" borderId="0" xfId="0" applyNumberFormat="1" applyFont="1" applyFill="1" applyAlignment="1">
      <alignment horizontal="right"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166" fontId="13" fillId="2" borderId="56" xfId="0" applyNumberFormat="1" applyFont="1" applyFill="1" applyBorder="1" applyAlignment="1">
      <alignment horizontal="right" vertical="center"/>
    </xf>
    <xf numFmtId="166" fontId="13" fillId="2" borderId="55" xfId="0" applyNumberFormat="1" applyFont="1" applyFill="1" applyBorder="1" applyAlignment="1">
      <alignment horizontal="right" vertical="center"/>
    </xf>
    <xf numFmtId="166" fontId="7" fillId="11" borderId="0" xfId="0" applyNumberFormat="1" applyFont="1" applyFill="1" applyAlignment="1">
      <alignment horizontal="right" vertical="center"/>
    </xf>
    <xf numFmtId="166" fontId="7" fillId="11" borderId="19" xfId="0" applyNumberFormat="1" applyFont="1" applyFill="1" applyBorder="1" applyAlignment="1">
      <alignment horizontal="right" vertical="center"/>
    </xf>
    <xf numFmtId="166" fontId="7" fillId="12" borderId="16" xfId="0" applyNumberFormat="1" applyFont="1" applyFill="1" applyBorder="1" applyAlignment="1">
      <alignment horizontal="right" vertical="center"/>
    </xf>
    <xf numFmtId="166" fontId="7" fillId="12" borderId="17" xfId="0" applyNumberFormat="1" applyFont="1" applyFill="1" applyBorder="1" applyAlignment="1">
      <alignment horizontal="right" vertical="center"/>
    </xf>
    <xf numFmtId="0" fontId="7" fillId="11" borderId="0" xfId="0" applyFont="1" applyFill="1" applyAlignment="1">
      <alignment horizontal="left" vertical="center"/>
    </xf>
    <xf numFmtId="0" fontId="13" fillId="2" borderId="56" xfId="0" applyFont="1" applyFill="1" applyBorder="1" applyAlignment="1">
      <alignment horizontal="left" vertical="center"/>
    </xf>
    <xf numFmtId="0" fontId="7" fillId="12" borderId="16" xfId="0" applyFont="1" applyFill="1" applyBorder="1" applyAlignment="1">
      <alignment horizontal="left" vertical="center"/>
    </xf>
    <xf numFmtId="166" fontId="5" fillId="0" borderId="85" xfId="0" applyNumberFormat="1" applyFont="1" applyBorder="1" applyAlignment="1" applyProtection="1">
      <alignment horizontal="left" vertical="center"/>
      <protection locked="0"/>
    </xf>
    <xf numFmtId="166" fontId="5" fillId="0" borderId="78" xfId="0" applyNumberFormat="1" applyFont="1" applyBorder="1" applyAlignment="1" applyProtection="1">
      <alignment horizontal="left" vertical="center"/>
      <protection locked="0"/>
    </xf>
    <xf numFmtId="166" fontId="5" fillId="0" borderId="86" xfId="0" applyNumberFormat="1" applyFont="1" applyBorder="1" applyAlignment="1" applyProtection="1">
      <alignment horizontal="left" vertical="center"/>
      <protection locked="0"/>
    </xf>
    <xf numFmtId="3" fontId="12" fillId="0" borderId="49" xfId="0" applyNumberFormat="1" applyFont="1" applyBorder="1" applyAlignment="1" applyProtection="1">
      <alignment horizontal="center" vertical="center"/>
      <protection locked="0"/>
    </xf>
    <xf numFmtId="3" fontId="12" fillId="0" borderId="20" xfId="0" applyNumberFormat="1" applyFont="1" applyBorder="1" applyAlignment="1" applyProtection="1">
      <alignment horizontal="center" vertical="center"/>
      <protection locked="0"/>
    </xf>
    <xf numFmtId="0" fontId="38" fillId="4" borderId="78" xfId="0" applyFont="1" applyFill="1" applyBorder="1" applyAlignment="1">
      <alignment horizontal="center" vertical="center"/>
    </xf>
    <xf numFmtId="0" fontId="14" fillId="0" borderId="0" xfId="0" applyFont="1" applyAlignment="1">
      <alignment horizontal="left" vertical="top"/>
    </xf>
    <xf numFmtId="0" fontId="20" fillId="0" borderId="0" xfId="0" applyFont="1" applyAlignment="1">
      <alignment horizontal="left"/>
    </xf>
    <xf numFmtId="0" fontId="33" fillId="4" borderId="0" xfId="0" applyFont="1" applyFill="1" applyAlignment="1">
      <alignment horizontal="left"/>
    </xf>
    <xf numFmtId="0" fontId="5" fillId="0" borderId="0" xfId="0" applyFont="1" applyAlignment="1">
      <alignment horizontal="left" vertical="top"/>
    </xf>
    <xf numFmtId="0" fontId="36" fillId="16" borderId="89" xfId="0" applyFont="1" applyFill="1" applyBorder="1" applyAlignment="1">
      <alignment horizontal="left"/>
    </xf>
    <xf numFmtId="0" fontId="36" fillId="16" borderId="90" xfId="0" applyFont="1" applyFill="1" applyBorder="1" applyAlignment="1">
      <alignment horizontal="left"/>
    </xf>
    <xf numFmtId="0" fontId="36" fillId="16" borderId="91" xfId="0" applyFont="1" applyFill="1" applyBorder="1" applyAlignment="1">
      <alignment horizontal="left"/>
    </xf>
    <xf numFmtId="0" fontId="5" fillId="4" borderId="0" xfId="0" applyFont="1" applyFill="1" applyAlignment="1">
      <alignment horizontal="left" vertical="center" wrapText="1"/>
    </xf>
    <xf numFmtId="0" fontId="5" fillId="0" borderId="24" xfId="0" applyFont="1" applyBorder="1" applyAlignment="1" applyProtection="1">
      <alignment horizontal="left"/>
      <protection locked="0"/>
    </xf>
    <xf numFmtId="0" fontId="5" fillId="0" borderId="3" xfId="0" applyFont="1" applyBorder="1" applyAlignment="1" applyProtection="1">
      <alignment horizontal="left"/>
      <protection locked="0"/>
    </xf>
    <xf numFmtId="164" fontId="5" fillId="0" borderId="24" xfId="0" applyNumberFormat="1" applyFont="1" applyBorder="1" applyAlignment="1">
      <alignment horizontal="right"/>
    </xf>
    <xf numFmtId="164" fontId="5" fillId="0" borderId="43" xfId="0" applyNumberFormat="1" applyFont="1" applyBorder="1" applyAlignment="1">
      <alignment horizontal="right"/>
    </xf>
    <xf numFmtId="0" fontId="5" fillId="0" borderId="41" xfId="0" applyFont="1" applyBorder="1" applyAlignment="1" applyProtection="1">
      <alignment horizontal="left"/>
      <protection locked="0"/>
    </xf>
    <xf numFmtId="0" fontId="5" fillId="0" borderId="1" xfId="0" applyFont="1" applyBorder="1" applyAlignment="1" applyProtection="1">
      <alignment horizontal="left"/>
      <protection locked="0"/>
    </xf>
    <xf numFmtId="0" fontId="19" fillId="6" borderId="59" xfId="0" applyFont="1" applyFill="1" applyBorder="1" applyAlignment="1">
      <alignment horizontal="right"/>
    </xf>
    <xf numFmtId="0" fontId="19" fillId="6" borderId="60" xfId="0" applyFont="1" applyFill="1" applyBorder="1" applyAlignment="1">
      <alignment horizontal="right"/>
    </xf>
    <xf numFmtId="0" fontId="20" fillId="0" borderId="61" xfId="0" applyFont="1" applyBorder="1" applyAlignment="1" applyProtection="1">
      <alignment horizontal="left"/>
      <protection locked="0"/>
    </xf>
    <xf numFmtId="0" fontId="20" fillId="0" borderId="62" xfId="0" applyFont="1" applyBorder="1" applyAlignment="1" applyProtection="1">
      <alignment horizontal="left"/>
      <protection locked="0"/>
    </xf>
    <xf numFmtId="0" fontId="20" fillId="0" borderId="63" xfId="0" applyFont="1" applyBorder="1" applyAlignment="1" applyProtection="1">
      <alignment horizontal="left"/>
      <protection locked="0"/>
    </xf>
    <xf numFmtId="0" fontId="5" fillId="0" borderId="61" xfId="0" applyFont="1" applyBorder="1" applyAlignment="1" applyProtection="1">
      <alignment horizontal="left"/>
      <protection locked="0"/>
    </xf>
    <xf numFmtId="0" fontId="5" fillId="0" borderId="62" xfId="0" applyFont="1" applyBorder="1" applyAlignment="1" applyProtection="1">
      <alignment horizontal="left"/>
      <protection locked="0"/>
    </xf>
    <xf numFmtId="0" fontId="5" fillId="0" borderId="63" xfId="0" applyFont="1" applyBorder="1" applyAlignment="1" applyProtection="1">
      <alignment horizontal="left"/>
      <protection locked="0"/>
    </xf>
    <xf numFmtId="0" fontId="5" fillId="4" borderId="6" xfId="0" applyFont="1" applyFill="1" applyBorder="1" applyAlignment="1">
      <alignment horizontal="left"/>
    </xf>
    <xf numFmtId="164" fontId="5" fillId="0" borderId="41" xfId="0" applyNumberFormat="1" applyFont="1" applyBorder="1" applyAlignment="1">
      <alignment horizontal="right"/>
    </xf>
    <xf numFmtId="164" fontId="5" fillId="0" borderId="42" xfId="0" applyNumberFormat="1" applyFont="1" applyBorder="1" applyAlignment="1">
      <alignment horizontal="right"/>
    </xf>
    <xf numFmtId="0" fontId="19" fillId="6" borderId="59" xfId="0" applyFont="1" applyFill="1" applyBorder="1" applyAlignment="1" applyProtection="1">
      <alignment horizontal="center"/>
      <protection locked="0"/>
    </xf>
    <xf numFmtId="0" fontId="19" fillId="6" borderId="60" xfId="0" applyFont="1" applyFill="1" applyBorder="1" applyAlignment="1" applyProtection="1">
      <alignment horizontal="center"/>
      <protection locked="0"/>
    </xf>
    <xf numFmtId="14" fontId="5" fillId="0" borderId="70" xfId="0" applyNumberFormat="1" applyFont="1" applyBorder="1" applyAlignment="1" applyProtection="1">
      <alignment horizontal="center"/>
      <protection locked="0"/>
    </xf>
    <xf numFmtId="0" fontId="5" fillId="0" borderId="71" xfId="0" applyFont="1" applyBorder="1" applyAlignment="1" applyProtection="1">
      <alignment horizontal="center"/>
      <protection locked="0"/>
    </xf>
    <xf numFmtId="0" fontId="5" fillId="0" borderId="72" xfId="0" applyFont="1" applyBorder="1" applyAlignment="1" applyProtection="1">
      <alignment horizontal="center"/>
      <protection locked="0"/>
    </xf>
    <xf numFmtId="0" fontId="7" fillId="5" borderId="0" xfId="0" applyFont="1" applyFill="1" applyAlignment="1">
      <alignment horizontal="center" vertical="top" wrapText="1"/>
    </xf>
    <xf numFmtId="0" fontId="7" fillId="5" borderId="0" xfId="0" applyFont="1" applyFill="1" applyAlignment="1">
      <alignment horizontal="center" wrapText="1"/>
    </xf>
    <xf numFmtId="0" fontId="5" fillId="0" borderId="71" xfId="0" applyFont="1" applyBorder="1" applyAlignment="1" applyProtection="1">
      <alignment horizontal="center" wrapText="1"/>
      <protection locked="0"/>
    </xf>
    <xf numFmtId="0" fontId="5" fillId="0" borderId="72" xfId="0" applyFont="1" applyBorder="1" applyAlignment="1" applyProtection="1">
      <alignment horizontal="center" wrapText="1"/>
      <protection locked="0"/>
    </xf>
    <xf numFmtId="0" fontId="11" fillId="5" borderId="16" xfId="0" applyFont="1" applyFill="1" applyBorder="1" applyAlignment="1">
      <alignment horizontal="right" wrapText="1"/>
    </xf>
    <xf numFmtId="0" fontId="5" fillId="4" borderId="6" xfId="0" applyFont="1" applyFill="1" applyBorder="1" applyAlignment="1">
      <alignment horizontal="right"/>
    </xf>
    <xf numFmtId="0" fontId="5" fillId="4" borderId="7" xfId="0" applyFont="1" applyFill="1" applyBorder="1" applyAlignment="1">
      <alignment horizontal="right"/>
    </xf>
    <xf numFmtId="0" fontId="5" fillId="7" borderId="33"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34" xfId="0" applyFont="1" applyFill="1" applyBorder="1" applyAlignment="1" applyProtection="1">
      <alignment horizontal="center" vertical="center"/>
      <protection locked="0"/>
    </xf>
    <xf numFmtId="0" fontId="5" fillId="7" borderId="32" xfId="0" applyFont="1" applyFill="1" applyBorder="1" applyAlignment="1" applyProtection="1">
      <alignment horizontal="center" vertical="center"/>
      <protection locked="0"/>
    </xf>
    <xf numFmtId="49" fontId="5" fillId="0" borderId="24" xfId="0" applyNumberFormat="1" applyFont="1" applyBorder="1" applyAlignment="1" applyProtection="1">
      <alignment horizontal="center"/>
      <protection locked="0"/>
    </xf>
    <xf numFmtId="49" fontId="5" fillId="0" borderId="3" xfId="0" applyNumberFormat="1" applyFont="1" applyBorder="1" applyAlignment="1" applyProtection="1">
      <alignment horizontal="center"/>
      <protection locked="0"/>
    </xf>
    <xf numFmtId="0" fontId="5" fillId="7" borderId="26" xfId="0" applyFont="1" applyFill="1" applyBorder="1" applyAlignment="1">
      <alignment horizontal="center" vertical="center"/>
    </xf>
    <xf numFmtId="0" fontId="5" fillId="7" borderId="25" xfId="0" applyFont="1" applyFill="1" applyBorder="1" applyAlignment="1" applyProtection="1">
      <alignment horizontal="center" vertical="center"/>
      <protection locked="0"/>
    </xf>
    <xf numFmtId="0" fontId="5" fillId="7" borderId="38" xfId="0" applyFont="1" applyFill="1" applyBorder="1" applyAlignment="1" applyProtection="1">
      <alignment horizontal="center" vertical="center"/>
      <protection locked="0"/>
    </xf>
    <xf numFmtId="0" fontId="11" fillId="5" borderId="16" xfId="0" applyFont="1" applyFill="1" applyBorder="1" applyAlignment="1">
      <alignment horizontal="left"/>
    </xf>
    <xf numFmtId="164" fontId="5" fillId="0" borderId="24" xfId="0" applyNumberFormat="1" applyFont="1" applyBorder="1" applyAlignment="1" applyProtection="1">
      <alignment horizontal="right"/>
      <protection locked="0"/>
    </xf>
    <xf numFmtId="164" fontId="5" fillId="0" borderId="43" xfId="0" applyNumberFormat="1" applyFont="1" applyBorder="1" applyAlignment="1" applyProtection="1">
      <alignment horizontal="right"/>
      <protection locked="0"/>
    </xf>
    <xf numFmtId="164" fontId="5" fillId="0" borderId="41" xfId="0" applyNumberFormat="1" applyFont="1" applyBorder="1" applyAlignment="1" applyProtection="1">
      <alignment horizontal="right"/>
      <protection locked="0"/>
    </xf>
    <xf numFmtId="164" fontId="5" fillId="0" borderId="42" xfId="0" applyNumberFormat="1" applyFont="1" applyBorder="1" applyAlignment="1" applyProtection="1">
      <alignment horizontal="right"/>
      <protection locked="0"/>
    </xf>
    <xf numFmtId="0" fontId="5" fillId="4" borderId="28" xfId="0" applyFont="1" applyFill="1" applyBorder="1" applyAlignment="1">
      <alignment horizontal="center"/>
    </xf>
    <xf numFmtId="0" fontId="5" fillId="0" borderId="24"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0" fillId="4" borderId="28" xfId="0" applyFill="1" applyBorder="1" applyAlignment="1">
      <alignment horizontal="center"/>
    </xf>
    <xf numFmtId="0" fontId="5" fillId="0" borderId="51" xfId="0" applyFont="1" applyBorder="1" applyAlignment="1" applyProtection="1">
      <alignment horizontal="center"/>
      <protection locked="0"/>
    </xf>
    <xf numFmtId="0" fontId="5" fillId="4" borderId="40" xfId="0" applyFont="1" applyFill="1" applyBorder="1" applyAlignment="1">
      <alignment horizontal="center"/>
    </xf>
    <xf numFmtId="0" fontId="5" fillId="0" borderId="49"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0" fillId="0" borderId="51" xfId="0" applyBorder="1" applyAlignment="1" applyProtection="1">
      <alignment horizontal="center"/>
      <protection locked="0"/>
    </xf>
    <xf numFmtId="0" fontId="5" fillId="0" borderId="52" xfId="0" applyFont="1" applyBorder="1" applyAlignment="1" applyProtection="1">
      <alignment horizontal="left"/>
      <protection locked="0"/>
    </xf>
    <xf numFmtId="0" fontId="5" fillId="0" borderId="53" xfId="0" applyFont="1" applyBorder="1" applyAlignment="1" applyProtection="1">
      <alignment horizontal="left"/>
      <protection locked="0"/>
    </xf>
    <xf numFmtId="0" fontId="5" fillId="0" borderId="24" xfId="0" applyFont="1" applyBorder="1" applyAlignment="1">
      <alignment horizontal="left"/>
    </xf>
    <xf numFmtId="0" fontId="5" fillId="0" borderId="44" xfId="0" applyFont="1" applyBorder="1" applyAlignment="1">
      <alignment horizontal="left"/>
    </xf>
    <xf numFmtId="0" fontId="5" fillId="0" borderId="3" xfId="0" applyFont="1" applyBorder="1" applyAlignment="1">
      <alignment horizontal="left"/>
    </xf>
    <xf numFmtId="164" fontId="13" fillId="2" borderId="0" xfId="0" applyNumberFormat="1" applyFont="1" applyFill="1" applyAlignment="1">
      <alignment horizontal="right"/>
    </xf>
    <xf numFmtId="164" fontId="13" fillId="2" borderId="19" xfId="0" applyNumberFormat="1" applyFont="1" applyFill="1" applyBorder="1" applyAlignment="1">
      <alignment horizontal="right"/>
    </xf>
    <xf numFmtId="164" fontId="7" fillId="11" borderId="0" xfId="0" applyNumberFormat="1" applyFont="1" applyFill="1" applyAlignment="1">
      <alignment horizontal="right"/>
    </xf>
    <xf numFmtId="164" fontId="7" fillId="11" borderId="19" xfId="0" applyNumberFormat="1" applyFont="1" applyFill="1" applyBorder="1" applyAlignment="1">
      <alignment horizontal="right"/>
    </xf>
    <xf numFmtId="10" fontId="13" fillId="0" borderId="0" xfId="1" applyNumberFormat="1" applyFont="1" applyAlignment="1" applyProtection="1">
      <alignment horizontal="right"/>
      <protection locked="0"/>
    </xf>
    <xf numFmtId="10" fontId="13" fillId="0" borderId="19" xfId="1" applyNumberFormat="1" applyFont="1" applyBorder="1" applyAlignment="1" applyProtection="1">
      <alignment horizontal="right"/>
      <protection locked="0"/>
    </xf>
    <xf numFmtId="164" fontId="7" fillId="12" borderId="16" xfId="0" applyNumberFormat="1" applyFont="1" applyFill="1" applyBorder="1" applyAlignment="1">
      <alignment horizontal="right"/>
    </xf>
    <xf numFmtId="164" fontId="7" fillId="12" borderId="17" xfId="0" applyNumberFormat="1" applyFont="1" applyFill="1" applyBorder="1" applyAlignment="1">
      <alignment horizontal="right"/>
    </xf>
    <xf numFmtId="0" fontId="5" fillId="0" borderId="0" xfId="0" applyFont="1" applyAlignment="1">
      <alignment horizontal="left" vertical="top" wrapText="1"/>
    </xf>
    <xf numFmtId="164" fontId="7" fillId="2" borderId="56" xfId="0" applyNumberFormat="1" applyFont="1" applyFill="1" applyBorder="1" applyAlignment="1">
      <alignment horizontal="right"/>
    </xf>
    <xf numFmtId="0" fontId="5" fillId="4" borderId="28" xfId="0" applyFont="1" applyFill="1" applyBorder="1" applyAlignment="1">
      <alignment horizontal="left"/>
    </xf>
    <xf numFmtId="0" fontId="12" fillId="4" borderId="40" xfId="0" applyFont="1" applyFill="1" applyBorder="1" applyAlignment="1">
      <alignment horizontal="center"/>
    </xf>
    <xf numFmtId="49" fontId="5" fillId="0" borderId="24" xfId="0" applyNumberFormat="1" applyFont="1" applyBorder="1" applyAlignment="1" applyProtection="1">
      <alignment horizontal="left"/>
      <protection locked="0"/>
    </xf>
    <xf numFmtId="49" fontId="5" fillId="0" borderId="3" xfId="0" applyNumberFormat="1" applyFont="1" applyBorder="1" applyAlignment="1" applyProtection="1">
      <alignment horizontal="left"/>
      <protection locked="0"/>
    </xf>
    <xf numFmtId="164" fontId="13" fillId="2" borderId="16" xfId="0" applyNumberFormat="1" applyFont="1" applyFill="1" applyBorder="1" applyAlignment="1">
      <alignment horizontal="right"/>
    </xf>
    <xf numFmtId="164" fontId="13" fillId="2" borderId="17" xfId="0" applyNumberFormat="1" applyFont="1" applyFill="1" applyBorder="1" applyAlignment="1">
      <alignment horizontal="right"/>
    </xf>
    <xf numFmtId="164" fontId="5" fillId="0" borderId="76" xfId="0" applyNumberFormat="1" applyFont="1" applyBorder="1" applyAlignment="1">
      <alignment horizontal="right"/>
    </xf>
    <xf numFmtId="164" fontId="5" fillId="0" borderId="55" xfId="0" applyNumberFormat="1" applyFont="1" applyBorder="1" applyAlignment="1">
      <alignment horizontal="right"/>
    </xf>
    <xf numFmtId="164" fontId="5" fillId="0" borderId="41" xfId="3" applyNumberFormat="1" applyFont="1" applyBorder="1" applyAlignment="1" applyProtection="1">
      <alignment horizontal="center"/>
      <protection locked="0"/>
    </xf>
    <xf numFmtId="164" fontId="5" fillId="0" borderId="1" xfId="3" applyNumberFormat="1" applyFont="1" applyBorder="1" applyAlignment="1" applyProtection="1">
      <alignment horizontal="center"/>
      <protection locked="0"/>
    </xf>
    <xf numFmtId="164" fontId="5" fillId="0" borderId="24" xfId="3" applyNumberFormat="1" applyFont="1" applyBorder="1" applyAlignment="1" applyProtection="1">
      <alignment horizontal="center"/>
      <protection locked="0"/>
    </xf>
    <xf numFmtId="164" fontId="5" fillId="0" borderId="3" xfId="3" applyNumberFormat="1" applyFont="1" applyBorder="1" applyAlignment="1" applyProtection="1">
      <alignment horizontal="center"/>
      <protection locked="0"/>
    </xf>
    <xf numFmtId="0" fontId="5" fillId="0" borderId="70" xfId="0" applyFont="1" applyBorder="1" applyAlignment="1" applyProtection="1">
      <alignment horizontal="center" wrapText="1"/>
      <protection locked="0"/>
    </xf>
    <xf numFmtId="0" fontId="5" fillId="4" borderId="6" xfId="0" applyFont="1" applyFill="1" applyBorder="1" applyAlignment="1">
      <alignment horizontal="center"/>
    </xf>
    <xf numFmtId="9" fontId="13" fillId="0" borderId="0" xfId="1" applyFont="1" applyAlignment="1" applyProtection="1">
      <alignment horizontal="right"/>
      <protection locked="0"/>
    </xf>
    <xf numFmtId="9" fontId="13" fillId="0" borderId="19" xfId="1" applyFont="1" applyBorder="1" applyAlignment="1" applyProtection="1">
      <alignment horizontal="right"/>
      <protection locked="0"/>
    </xf>
    <xf numFmtId="164" fontId="5" fillId="0" borderId="52" xfId="0" applyNumberFormat="1" applyFont="1" applyBorder="1" applyAlignment="1" applyProtection="1">
      <alignment horizontal="center"/>
      <protection locked="0"/>
    </xf>
    <xf numFmtId="164" fontId="5" fillId="0" borderId="53" xfId="0" applyNumberFormat="1" applyFont="1" applyBorder="1" applyAlignment="1" applyProtection="1">
      <alignment horizontal="center"/>
      <protection locked="0"/>
    </xf>
    <xf numFmtId="49" fontId="5" fillId="0" borderId="41"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0" fontId="5" fillId="0" borderId="70" xfId="0" applyFont="1" applyBorder="1" applyAlignment="1" applyProtection="1">
      <alignment horizontal="center"/>
      <protection locked="0"/>
    </xf>
    <xf numFmtId="14" fontId="5" fillId="0" borderId="70" xfId="0" applyNumberFormat="1" applyFont="1" applyBorder="1" applyAlignment="1" applyProtection="1">
      <alignment horizontal="center" wrapText="1"/>
      <protection locked="0"/>
    </xf>
    <xf numFmtId="14" fontId="5" fillId="0" borderId="71" xfId="0" applyNumberFormat="1" applyFont="1" applyBorder="1" applyAlignment="1" applyProtection="1">
      <alignment horizontal="center" wrapText="1"/>
      <protection locked="0"/>
    </xf>
    <xf numFmtId="164" fontId="2" fillId="14" borderId="0" xfId="0" applyNumberFormat="1" applyFont="1" applyFill="1" applyAlignment="1">
      <alignment horizontal="right"/>
    </xf>
    <xf numFmtId="0" fontId="2" fillId="14" borderId="0" xfId="0" applyFont="1" applyFill="1" applyAlignment="1">
      <alignment horizontal="right"/>
    </xf>
    <xf numFmtId="164" fontId="5" fillId="0" borderId="24" xfId="0" applyNumberFormat="1" applyFont="1" applyBorder="1" applyAlignment="1">
      <alignment horizontal="center"/>
    </xf>
    <xf numFmtId="164" fontId="5" fillId="0" borderId="43" xfId="0" applyNumberFormat="1" applyFont="1" applyBorder="1" applyAlignment="1">
      <alignment horizontal="center"/>
    </xf>
    <xf numFmtId="0" fontId="5" fillId="0" borderId="41" xfId="0" applyFont="1" applyBorder="1" applyAlignment="1">
      <alignment horizontal="left"/>
    </xf>
    <xf numFmtId="0" fontId="5" fillId="0" borderId="1" xfId="0" applyFont="1" applyBorder="1" applyAlignment="1">
      <alignment horizontal="left"/>
    </xf>
    <xf numFmtId="0" fontId="14" fillId="0" borderId="16" xfId="0" applyFont="1" applyBorder="1" applyAlignment="1">
      <alignment horizontal="center" vertical="top"/>
    </xf>
    <xf numFmtId="0" fontId="5" fillId="0" borderId="21" xfId="0" applyFont="1" applyBorder="1" applyAlignment="1">
      <alignment horizontal="left" vertical="top" wrapText="1"/>
    </xf>
    <xf numFmtId="0" fontId="5" fillId="0" borderId="21" xfId="0" applyFont="1" applyBorder="1" applyAlignment="1">
      <alignment horizontal="left" vertical="top"/>
    </xf>
    <xf numFmtId="0" fontId="5" fillId="4" borderId="7" xfId="0" applyFont="1" applyFill="1" applyBorder="1" applyAlignment="1">
      <alignment horizontal="center"/>
    </xf>
    <xf numFmtId="164" fontId="5" fillId="0" borderId="41" xfId="0" applyNumberFormat="1" applyFont="1" applyBorder="1" applyAlignment="1">
      <alignment horizontal="center"/>
    </xf>
    <xf numFmtId="164" fontId="5" fillId="0" borderId="42" xfId="0" applyNumberFormat="1" applyFont="1" applyBorder="1" applyAlignment="1">
      <alignment horizontal="center"/>
    </xf>
    <xf numFmtId="164" fontId="7" fillId="2" borderId="55" xfId="0" applyNumberFormat="1" applyFont="1" applyFill="1" applyBorder="1" applyAlignment="1">
      <alignment horizontal="right"/>
    </xf>
    <xf numFmtId="164" fontId="7" fillId="2" borderId="56" xfId="0" applyNumberFormat="1" applyFont="1" applyFill="1" applyBorder="1" applyAlignment="1">
      <alignment horizontal="center"/>
    </xf>
    <xf numFmtId="164" fontId="7" fillId="2" borderId="55" xfId="0" applyNumberFormat="1" applyFont="1" applyFill="1" applyBorder="1" applyAlignment="1">
      <alignment horizontal="center"/>
    </xf>
    <xf numFmtId="49" fontId="5" fillId="0" borderId="24" xfId="0" applyNumberFormat="1" applyFont="1" applyBorder="1" applyAlignment="1">
      <alignment horizontal="left"/>
    </xf>
    <xf numFmtId="49" fontId="5" fillId="0" borderId="41" xfId="0" applyNumberFormat="1" applyFont="1" applyBorder="1" applyAlignment="1">
      <alignment horizontal="left"/>
    </xf>
    <xf numFmtId="0" fontId="5" fillId="0" borderId="52" xfId="0" applyFont="1" applyBorder="1" applyAlignment="1">
      <alignment horizontal="left"/>
    </xf>
    <xf numFmtId="0" fontId="5" fillId="0" borderId="53" xfId="0" applyFont="1" applyBorder="1" applyAlignment="1">
      <alignment horizontal="left"/>
    </xf>
    <xf numFmtId="0" fontId="5" fillId="0" borderId="24"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10" fontId="13" fillId="0" borderId="0" xfId="1" applyNumberFormat="1" applyFont="1" applyAlignment="1">
      <alignment horizontal="right"/>
    </xf>
    <xf numFmtId="10" fontId="13" fillId="0" borderId="19" xfId="1" applyNumberFormat="1" applyFont="1" applyBorder="1" applyAlignment="1">
      <alignment horizontal="right"/>
    </xf>
    <xf numFmtId="9" fontId="13" fillId="15" borderId="0" xfId="1" applyFont="1" applyFill="1" applyAlignment="1">
      <alignment horizontal="right"/>
    </xf>
    <xf numFmtId="9" fontId="13" fillId="15" borderId="19" xfId="1" applyFont="1" applyFill="1" applyBorder="1" applyAlignment="1">
      <alignment horizontal="right"/>
    </xf>
    <xf numFmtId="164" fontId="7" fillId="12" borderId="0" xfId="0" applyNumberFormat="1" applyFont="1" applyFill="1" applyAlignment="1">
      <alignment horizontal="right"/>
    </xf>
    <xf numFmtId="0" fontId="5" fillId="13" borderId="6" xfId="0" applyFont="1" applyFill="1" applyBorder="1" applyAlignment="1">
      <alignment horizontal="left"/>
    </xf>
    <xf numFmtId="0" fontId="5" fillId="0" borderId="24" xfId="0" applyFont="1" applyBorder="1" applyAlignment="1" applyProtection="1">
      <alignment horizontal="left" wrapText="1"/>
      <protection locked="0"/>
    </xf>
    <xf numFmtId="0" fontId="5" fillId="0" borderId="3" xfId="0" applyFont="1" applyBorder="1" applyAlignment="1" applyProtection="1">
      <alignment horizontal="left" wrapText="1"/>
      <protection locked="0"/>
    </xf>
    <xf numFmtId="0" fontId="5" fillId="0" borderId="71" xfId="0" applyFont="1" applyBorder="1" applyAlignment="1" applyProtection="1">
      <alignment horizontal="left" wrapText="1"/>
      <protection locked="0"/>
    </xf>
    <xf numFmtId="0" fontId="5" fillId="0" borderId="72" xfId="0" applyFont="1" applyBorder="1" applyAlignment="1" applyProtection="1">
      <alignment horizontal="left" wrapText="1"/>
      <protection locked="0"/>
    </xf>
    <xf numFmtId="164" fontId="5" fillId="4" borderId="0" xfId="0" applyNumberFormat="1" applyFont="1" applyFill="1" applyAlignment="1">
      <alignment horizontal="right"/>
    </xf>
    <xf numFmtId="164" fontId="5" fillId="4" borderId="19" xfId="0" applyNumberFormat="1" applyFont="1" applyFill="1" applyBorder="1" applyAlignment="1">
      <alignment horizontal="right"/>
    </xf>
    <xf numFmtId="164" fontId="5" fillId="0" borderId="2" xfId="0" applyNumberFormat="1" applyFont="1" applyBorder="1" applyAlignment="1">
      <alignment horizontal="right"/>
    </xf>
    <xf numFmtId="0" fontId="5" fillId="0" borderId="9" xfId="0" applyFont="1" applyBorder="1" applyAlignment="1">
      <alignment horizontal="right"/>
    </xf>
    <xf numFmtId="164" fontId="5" fillId="0" borderId="4" xfId="0" applyNumberFormat="1" applyFont="1" applyBorder="1" applyAlignment="1">
      <alignment horizontal="right"/>
    </xf>
    <xf numFmtId="0" fontId="5" fillId="0" borderId="11" xfId="0" applyFont="1" applyBorder="1" applyAlignment="1">
      <alignment horizontal="right"/>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2" fillId="0" borderId="19" xfId="0" applyFont="1" applyBorder="1" applyAlignment="1">
      <alignment horizontal="center" vertical="center" wrapText="1"/>
    </xf>
    <xf numFmtId="0" fontId="5" fillId="5" borderId="0" xfId="0" applyFont="1" applyFill="1" applyAlignment="1">
      <alignment horizontal="center" vertical="center" wrapText="1"/>
    </xf>
    <xf numFmtId="164" fontId="5" fillId="0" borderId="1" xfId="0" applyNumberFormat="1" applyFont="1" applyBorder="1" applyAlignment="1">
      <alignment horizontal="center"/>
    </xf>
    <xf numFmtId="164" fontId="5" fillId="0" borderId="3" xfId="0" applyNumberFormat="1" applyFont="1" applyBorder="1" applyAlignment="1">
      <alignment horizontal="center"/>
    </xf>
    <xf numFmtId="0" fontId="7" fillId="2" borderId="56" xfId="0" applyFont="1" applyFill="1" applyBorder="1" applyAlignment="1">
      <alignment horizontal="right"/>
    </xf>
    <xf numFmtId="164" fontId="5" fillId="0" borderId="9" xfId="0" applyNumberFormat="1" applyFont="1" applyBorder="1" applyAlignment="1">
      <alignment horizontal="right"/>
    </xf>
    <xf numFmtId="164" fontId="5" fillId="0" borderId="11" xfId="0" applyNumberFormat="1" applyFont="1" applyBorder="1" applyAlignment="1">
      <alignment horizontal="right"/>
    </xf>
    <xf numFmtId="164" fontId="7" fillId="2" borderId="0" xfId="0" applyNumberFormat="1" applyFont="1" applyFill="1" applyAlignment="1">
      <alignment horizontal="right"/>
    </xf>
    <xf numFmtId="0" fontId="7" fillId="2" borderId="19" xfId="0" applyFont="1" applyFill="1" applyBorder="1" applyAlignment="1">
      <alignment horizontal="right"/>
    </xf>
    <xf numFmtId="0" fontId="7" fillId="0" borderId="0" xfId="0" applyFont="1" applyAlignment="1">
      <alignment horizontal="center"/>
    </xf>
    <xf numFmtId="0" fontId="7" fillId="0" borderId="19" xfId="0" applyFont="1" applyBorder="1" applyAlignment="1">
      <alignment horizontal="center"/>
    </xf>
  </cellXfs>
  <cellStyles count="5">
    <cellStyle name="Currency" xfId="3" builtinId="4"/>
    <cellStyle name="Hyperlink" xfId="2" builtinId="8"/>
    <cellStyle name="Normal" xfId="0" builtinId="0"/>
    <cellStyle name="Normal 4" xfId="4" xr:uid="{CDA12484-873B-4FDB-8BA7-AD4D2B12D68C}"/>
    <cellStyle name="Percent" xfId="1" builtinId="5"/>
  </cellStyles>
  <dxfs count="8">
    <dxf>
      <font>
        <color rgb="FFFF0000"/>
      </font>
    </dxf>
    <dxf>
      <font>
        <b/>
        <i val="0"/>
        <color rgb="FFFF0000"/>
      </font>
    </dxf>
    <dxf>
      <font>
        <color rgb="FFFF0000"/>
      </font>
    </dxf>
    <dxf>
      <font>
        <color rgb="FFFF0000"/>
      </font>
    </dxf>
    <dxf>
      <font>
        <color rgb="FFFF0000"/>
      </font>
    </dxf>
    <dxf>
      <font>
        <color rgb="FFFF0000"/>
      </font>
    </dxf>
    <dxf>
      <font>
        <color rgb="FFFF0000"/>
      </font>
    </dxf>
    <dxf>
      <font>
        <b/>
        <i val="0"/>
        <color rgb="FFFF0000"/>
      </font>
    </dxf>
  </dxfs>
  <tableStyles count="1" defaultTableStyle="Process Improvement" defaultPivotStyle="PivotStyleLight16">
    <tableStyle name="Process Improvement"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1.xml.rels><?xml version="1.0" encoding="UTF-8" standalone="yes"?>
<Relationships xmlns="http://schemas.openxmlformats.org/package/2006/relationships"><Relationship Id="rId3" Type="http://schemas.openxmlformats.org/officeDocument/2006/relationships/hyperlink" Target="https://www.gsa.gov/node/86696?utm_source=OGP&amp;utm_medium=print-radio&amp;utm_term=perdiem&amp;utm_campaign=shortcuts" TargetMode="External"/><Relationship Id="rId2" Type="http://schemas.openxmlformats.org/officeDocument/2006/relationships/hyperlink" Target="https://www.irs.gov/tax-professionals/standard-mileage-rates" TargetMode="External"/><Relationship Id="rId1" Type="http://schemas.openxmlformats.org/officeDocument/2006/relationships/hyperlink" Target="#'Narrative - Training'!D8"/><Relationship Id="rId5" Type="http://schemas.openxmlformats.org/officeDocument/2006/relationships/hyperlink" Target="https://my.rotary.org/en/document/automobile-reimbursement-rates" TargetMode="External"/><Relationship Id="rId4" Type="http://schemas.openxmlformats.org/officeDocument/2006/relationships/hyperlink" Target="https://aoprals.state.gov/web920/per_diem.asp"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gsa.gov/node/86696?utm_source=OGP&amp;utm_medium=print-radio&amp;utm_term=perdiem&amp;utm_campaign=shortcuts" TargetMode="External"/><Relationship Id="rId3" Type="http://schemas.openxmlformats.org/officeDocument/2006/relationships/hyperlink" Target="#'Subaward (1)'!E4"/><Relationship Id="rId7" Type="http://schemas.openxmlformats.org/officeDocument/2006/relationships/hyperlink" Target="#Costshares!E10"/><Relationship Id="rId2" Type="http://schemas.openxmlformats.org/officeDocument/2006/relationships/hyperlink" Target="https://www.irs.gov/tax-professionals/standard-mileage-rates" TargetMode="External"/><Relationship Id="rId1" Type="http://schemas.openxmlformats.org/officeDocument/2006/relationships/hyperlink" Target="http://www.crdfglobal.org/sites/default/files/Awardee%20Sole%20Source%20and%20Bid%20Analysis%20Form.xlsx" TargetMode="External"/><Relationship Id="rId6" Type="http://schemas.openxmlformats.org/officeDocument/2006/relationships/hyperlink" Target="#'Subaward (4)'!E4"/><Relationship Id="rId5" Type="http://schemas.openxmlformats.org/officeDocument/2006/relationships/hyperlink" Target="#'Subaward (3)'!E4"/><Relationship Id="rId10" Type="http://schemas.openxmlformats.org/officeDocument/2006/relationships/hyperlink" Target="https://my.rotary.org/en/document/automobile-reimbursement-rates" TargetMode="External"/><Relationship Id="rId4" Type="http://schemas.openxmlformats.org/officeDocument/2006/relationships/hyperlink" Target="#'Subaward (2)'!E4"/><Relationship Id="rId9" Type="http://schemas.openxmlformats.org/officeDocument/2006/relationships/hyperlink" Target="https://aoprals.state.gov/web920/per_diem.asp"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gsa.gov/node/86696?utm_source=OGP&amp;utm_medium=print-radio&amp;utm_term=perdiem&amp;utm_campaign=shortcuts" TargetMode="External"/><Relationship Id="rId2" Type="http://schemas.openxmlformats.org/officeDocument/2006/relationships/hyperlink" Target="https://www.irs.gov/tax-professionals/standard-mileage-rates" TargetMode="External"/><Relationship Id="rId1" Type="http://schemas.openxmlformats.org/officeDocument/2006/relationships/hyperlink" Target="http://www.crdfglobal.org/sites/default/files/Awardee%20Sole%20Source%20and%20Bid%20Analysis%20Form.xlsx" TargetMode="External"/><Relationship Id="rId5" Type="http://schemas.openxmlformats.org/officeDocument/2006/relationships/hyperlink" Target="https://my.rotary.org/en/document/automobile-reimbursement-rates" TargetMode="External"/><Relationship Id="rId4" Type="http://schemas.openxmlformats.org/officeDocument/2006/relationships/hyperlink" Target="https://aoprals.state.gov/web920/per_diem.asp" TargetMode="External"/></Relationships>
</file>

<file path=xl/drawings/drawing1.xml><?xml version="1.0" encoding="utf-8"?>
<xdr:wsDr xmlns:xdr="http://schemas.openxmlformats.org/drawingml/2006/spreadsheetDrawing" xmlns:a="http://schemas.openxmlformats.org/drawingml/2006/main">
  <xdr:twoCellAnchor>
    <xdr:from>
      <xdr:col>13</xdr:col>
      <xdr:colOff>155618</xdr:colOff>
      <xdr:row>75</xdr:row>
      <xdr:rowOff>22718</xdr:rowOff>
    </xdr:from>
    <xdr:to>
      <xdr:col>22</xdr:col>
      <xdr:colOff>168333</xdr:colOff>
      <xdr:row>80</xdr:row>
      <xdr:rowOff>43294</xdr:rowOff>
    </xdr:to>
    <xdr:sp macro="" textlink="">
      <xdr:nvSpPr>
        <xdr:cNvPr id="2" name="TextBox 1">
          <a:extLst>
            <a:ext uri="{FF2B5EF4-FFF2-40B4-BE49-F238E27FC236}">
              <a16:creationId xmlns:a16="http://schemas.microsoft.com/office/drawing/2014/main" id="{2B714BA1-B837-4C6F-BA7E-6A18543921E6}"/>
            </a:ext>
          </a:extLst>
        </xdr:cNvPr>
        <xdr:cNvSpPr txBox="1"/>
      </xdr:nvSpPr>
      <xdr:spPr>
        <a:xfrm>
          <a:off x="8909959" y="12214718"/>
          <a:ext cx="5320738" cy="92978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 M&amp;IE and Lodging</a:t>
          </a:r>
        </a:p>
        <a:p>
          <a:r>
            <a:rPr lang="en-US" sz="1000" b="0" u="none" baseline="0"/>
            <a:t>The US Government has standard rates for meals and gratuities (M&amp;IE) and maximum rates for lodging. These two items make up </a:t>
          </a:r>
          <a:r>
            <a:rPr lang="en-US" sz="1000" b="1" u="none" baseline="0"/>
            <a:t>Per Diem</a:t>
          </a:r>
          <a:r>
            <a:rPr lang="en-US" sz="1000" b="0" u="none" baseline="0"/>
            <a:t>.  In order to receive per diem the traveler must be in travel status for more than 12 hours, and live more than 50miles/80km or a 90 minute commute from the destination.</a:t>
          </a:r>
          <a:endParaRPr lang="en-US" sz="1000" b="0" u="none"/>
        </a:p>
      </xdr:txBody>
    </xdr:sp>
    <xdr:clientData fPrintsWithSheet="0"/>
  </xdr:twoCellAnchor>
  <xdr:twoCellAnchor>
    <xdr:from>
      <xdr:col>13</xdr:col>
      <xdr:colOff>152998</xdr:colOff>
      <xdr:row>80</xdr:row>
      <xdr:rowOff>179499</xdr:rowOff>
    </xdr:from>
    <xdr:to>
      <xdr:col>22</xdr:col>
      <xdr:colOff>164521</xdr:colOff>
      <xdr:row>85</xdr:row>
      <xdr:rowOff>111559</xdr:rowOff>
    </xdr:to>
    <xdr:sp macro="" textlink="">
      <xdr:nvSpPr>
        <xdr:cNvPr id="29" name="TextBox 2">
          <a:extLst>
            <a:ext uri="{FF2B5EF4-FFF2-40B4-BE49-F238E27FC236}">
              <a16:creationId xmlns:a16="http://schemas.microsoft.com/office/drawing/2014/main" id="{A8DB63F7-1211-4915-B982-89A58825DB40}"/>
            </a:ext>
            <a:ext uri="{147F2762-F138-4A5C-976F-8EAC2B608ADB}">
              <a16:predDERef xmlns:a16="http://schemas.microsoft.com/office/drawing/2014/main" pred="{2B714BA1-B837-4C6F-BA7E-6A18543921E6}"/>
            </a:ext>
          </a:extLst>
        </xdr:cNvPr>
        <xdr:cNvSpPr txBox="1"/>
      </xdr:nvSpPr>
      <xdr:spPr>
        <a:xfrm>
          <a:off x="8907339" y="13280704"/>
          <a:ext cx="5319546" cy="84126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M&amp;IE (Meals &amp; Incidental Expenses) </a:t>
          </a:r>
          <a:r>
            <a:rPr lang="en-US" sz="1000" baseline="0"/>
            <a:t>is auto-calculated assuming one destination, roundtrip.  A standard 1.5 days will automatically be added to your trip duration to account for 2 travel days, calculated at 75% of the per diem rate.</a:t>
          </a:r>
          <a:endParaRPr lang="en-US" sz="1000"/>
        </a:p>
      </xdr:txBody>
    </xdr:sp>
    <xdr:clientData fPrintsWithSheet="0"/>
  </xdr:twoCellAnchor>
  <xdr:twoCellAnchor>
    <xdr:from>
      <xdr:col>13</xdr:col>
      <xdr:colOff>135417</xdr:colOff>
      <xdr:row>86</xdr:row>
      <xdr:rowOff>121779</xdr:rowOff>
    </xdr:from>
    <xdr:to>
      <xdr:col>22</xdr:col>
      <xdr:colOff>155863</xdr:colOff>
      <xdr:row>90</xdr:row>
      <xdr:rowOff>17594</xdr:rowOff>
    </xdr:to>
    <xdr:sp macro="" textlink="">
      <xdr:nvSpPr>
        <xdr:cNvPr id="5" name="TextBox 4">
          <a:extLst>
            <a:ext uri="{FF2B5EF4-FFF2-40B4-BE49-F238E27FC236}">
              <a16:creationId xmlns:a16="http://schemas.microsoft.com/office/drawing/2014/main" id="{ABFA41AD-73BB-4240-A213-7580651EC4DC}"/>
            </a:ext>
          </a:extLst>
        </xdr:cNvPr>
        <xdr:cNvSpPr txBox="1"/>
      </xdr:nvSpPr>
      <xdr:spPr>
        <a:xfrm>
          <a:off x="8889758" y="14314029"/>
          <a:ext cx="5328469" cy="623179"/>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Foreign Per diem rates</a:t>
          </a:r>
          <a:r>
            <a:rPr lang="en-US" sz="1000" baseline="0"/>
            <a:t>:</a:t>
          </a:r>
          <a:br>
            <a:rPr lang="en-US" sz="1000" baseline="0"/>
          </a:br>
          <a:r>
            <a:rPr lang="en-US" sz="1000" baseline="0"/>
            <a:t>For </a:t>
          </a:r>
          <a:r>
            <a:rPr lang="en-US" sz="1000" b="1" baseline="0"/>
            <a:t>non-U.S. cities</a:t>
          </a:r>
          <a:r>
            <a:rPr lang="en-US" sz="1000" baseline="0"/>
            <a:t>, please use the rates published by the U.S. Dept. of State. Rates can be found </a:t>
          </a:r>
          <a:r>
            <a:rPr lang="en-US" sz="1000" baseline="0">
              <a:solidFill>
                <a:srgbClr val="002060"/>
              </a:solidFill>
            </a:rPr>
            <a:t>here</a:t>
          </a:r>
          <a:r>
            <a:rPr lang="en-US" sz="1000" baseline="0"/>
            <a:t>.</a:t>
          </a:r>
          <a:endParaRPr lang="en-US" sz="1000"/>
        </a:p>
      </xdr:txBody>
    </xdr:sp>
    <xdr:clientData fPrintsWithSheet="0"/>
  </xdr:twoCellAnchor>
  <xdr:twoCellAnchor>
    <xdr:from>
      <xdr:col>13</xdr:col>
      <xdr:colOff>216720</xdr:colOff>
      <xdr:row>21</xdr:row>
      <xdr:rowOff>16163</xdr:rowOff>
    </xdr:from>
    <xdr:to>
      <xdr:col>22</xdr:col>
      <xdr:colOff>90401</xdr:colOff>
      <xdr:row>35</xdr:row>
      <xdr:rowOff>56804</xdr:rowOff>
    </xdr:to>
    <xdr:sp macro="" textlink="">
      <xdr:nvSpPr>
        <xdr:cNvPr id="211" name="TextBox 6">
          <a:extLst>
            <a:ext uri="{FF2B5EF4-FFF2-40B4-BE49-F238E27FC236}">
              <a16:creationId xmlns:a16="http://schemas.microsoft.com/office/drawing/2014/main" id="{018880F8-5958-47D9-BC6E-D5BDF46675DD}"/>
            </a:ext>
          </a:extLst>
        </xdr:cNvPr>
        <xdr:cNvSpPr txBox="1"/>
      </xdr:nvSpPr>
      <xdr:spPr>
        <a:xfrm>
          <a:off x="8971061" y="3332595"/>
          <a:ext cx="5181704" cy="236127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Equipment</a:t>
          </a:r>
          <a:endParaRPr lang="en-US" sz="1000" u="sng" baseline="0"/>
        </a:p>
        <a:p>
          <a:r>
            <a:rPr lang="en-US" sz="1000">
              <a:solidFill>
                <a:schemeClr val="dk1"/>
              </a:solidFill>
              <a:effectLst/>
              <a:latin typeface="+mn-lt"/>
              <a:ea typeface="+mn-ea"/>
              <a:cs typeface="+mn-cs"/>
            </a:rPr>
            <a:t>1. Goods </a:t>
          </a:r>
          <a:r>
            <a:rPr lang="en-US" sz="1000" b="1" u="none">
              <a:solidFill>
                <a:schemeClr val="dk1"/>
              </a:solidFill>
              <a:effectLst/>
              <a:latin typeface="+mn-lt"/>
              <a:ea typeface="+mn-ea"/>
              <a:cs typeface="+mn-cs"/>
            </a:rPr>
            <a:t>over $5,000 USD </a:t>
          </a:r>
          <a:r>
            <a:rPr lang="en-US" sz="1000" u="none">
              <a:solidFill>
                <a:schemeClr val="dk1"/>
              </a:solidFill>
              <a:effectLst/>
              <a:latin typeface="+mn-lt"/>
              <a:ea typeface="+mn-ea"/>
              <a:cs typeface="+mn-cs"/>
            </a:rPr>
            <a:t>(or local currency equivalent) per unit acquisition cost, and with a usable life of </a:t>
          </a:r>
          <a:r>
            <a:rPr lang="en-US" sz="1000" b="1" u="none">
              <a:solidFill>
                <a:schemeClr val="dk1"/>
              </a:solidFill>
              <a:effectLst/>
              <a:latin typeface="+mn-lt"/>
              <a:ea typeface="+mn-ea"/>
              <a:cs typeface="+mn-cs"/>
            </a:rPr>
            <a:t>longer than one year</a:t>
          </a:r>
          <a:r>
            <a:rPr lang="en-US" sz="1000" u="none" baseline="0"/>
            <a:t>. </a:t>
          </a:r>
        </a:p>
        <a:p>
          <a:r>
            <a:rPr lang="en-US" sz="1000" u="none" baseline="0"/>
            <a:t>2. Goods that are </a:t>
          </a:r>
          <a:r>
            <a:rPr lang="en-US" sz="1000" b="1" u="none" baseline="0"/>
            <a:t>less </a:t>
          </a:r>
          <a:r>
            <a:rPr lang="en-US" sz="1000" b="0" u="none" baseline="0"/>
            <a:t>than</a:t>
          </a:r>
          <a:r>
            <a:rPr lang="en-US" sz="1000" b="1" u="none" baseline="0"/>
            <a:t> </a:t>
          </a:r>
          <a:r>
            <a:rPr lang="en-US" sz="1100" b="0">
              <a:solidFill>
                <a:schemeClr val="dk1"/>
              </a:solidFill>
              <a:effectLst/>
              <a:latin typeface="+mn-lt"/>
              <a:ea typeface="+mn-ea"/>
              <a:cs typeface="+mn-cs"/>
            </a:rPr>
            <a:t>$5,000 USD </a:t>
          </a:r>
          <a:r>
            <a:rPr lang="en-US" sz="1100">
              <a:solidFill>
                <a:schemeClr val="dk1"/>
              </a:solidFill>
              <a:effectLst/>
              <a:latin typeface="+mn-lt"/>
              <a:ea typeface="+mn-ea"/>
              <a:cs typeface="+mn-cs"/>
            </a:rPr>
            <a:t>(or local currency equivalent) per unit acquisition cost or have usable</a:t>
          </a:r>
          <a:r>
            <a:rPr lang="en-US" sz="1100" baseline="0">
              <a:solidFill>
                <a:schemeClr val="dk1"/>
              </a:solidFill>
              <a:effectLst/>
              <a:latin typeface="+mn-lt"/>
              <a:ea typeface="+mn-ea"/>
              <a:cs typeface="+mn-cs"/>
            </a:rPr>
            <a:t> life </a:t>
          </a:r>
          <a:r>
            <a:rPr lang="en-US" sz="1100" b="1" baseline="0">
              <a:solidFill>
                <a:schemeClr val="dk1"/>
              </a:solidFill>
              <a:effectLst/>
              <a:latin typeface="+mn-lt"/>
              <a:ea typeface="+mn-ea"/>
              <a:cs typeface="+mn-cs"/>
            </a:rPr>
            <a:t>less </a:t>
          </a:r>
          <a:r>
            <a:rPr lang="en-US" sz="1100" b="0" baseline="0">
              <a:solidFill>
                <a:schemeClr val="dk1"/>
              </a:solidFill>
              <a:effectLst/>
              <a:latin typeface="+mn-lt"/>
              <a:ea typeface="+mn-ea"/>
              <a:cs typeface="+mn-cs"/>
            </a:rPr>
            <a:t>than one year </a:t>
          </a:r>
          <a:r>
            <a:rPr lang="en-US" sz="1100" baseline="0">
              <a:solidFill>
                <a:schemeClr val="dk1"/>
              </a:solidFill>
              <a:effectLst/>
              <a:latin typeface="+mn-lt"/>
              <a:ea typeface="+mn-ea"/>
              <a:cs typeface="+mn-cs"/>
            </a:rPr>
            <a:t>need to be budgeted as </a:t>
          </a:r>
          <a:r>
            <a:rPr lang="en-US" sz="1100" b="1" baseline="0">
              <a:solidFill>
                <a:schemeClr val="dk1"/>
              </a:solidFill>
              <a:effectLst/>
              <a:latin typeface="+mn-lt"/>
              <a:ea typeface="+mn-ea"/>
              <a:cs typeface="+mn-cs"/>
            </a:rPr>
            <a:t>supplies</a:t>
          </a:r>
          <a:r>
            <a:rPr lang="en-US" sz="1100" baseline="0">
              <a:solidFill>
                <a:schemeClr val="dk1"/>
              </a:solidFill>
              <a:effectLst/>
              <a:latin typeface="+mn-lt"/>
              <a:ea typeface="+mn-ea"/>
              <a:cs typeface="+mn-cs"/>
            </a:rPr>
            <a:t> (see below).</a:t>
          </a:r>
          <a:endParaRPr lang="en-US" sz="1000" u="none" baseline="0"/>
        </a:p>
        <a:p>
          <a:pPr marL="0" marR="0" lvl="0" indent="0" defTabSz="914400" eaLnBrk="1" fontAlgn="auto" latinLnBrk="0" hangingPunct="1">
            <a:lnSpc>
              <a:spcPct val="100000"/>
            </a:lnSpc>
            <a:spcBef>
              <a:spcPts val="0"/>
            </a:spcBef>
            <a:spcAft>
              <a:spcPts val="0"/>
            </a:spcAft>
            <a:buClrTx/>
            <a:buSzTx/>
            <a:buFontTx/>
            <a:buNone/>
            <a:tabLst/>
            <a:defRPr/>
          </a:pPr>
          <a:r>
            <a:rPr lang="en-US" sz="1000" u="none" baseline="0"/>
            <a:t>3. </a:t>
          </a:r>
          <a:r>
            <a:rPr lang="en-US" sz="1000" u="none">
              <a:solidFill>
                <a:schemeClr val="dk1"/>
              </a:solidFill>
              <a:effectLst/>
              <a:latin typeface="+mn-lt"/>
              <a:ea typeface="+mn-ea"/>
              <a:cs typeface="+mn-cs"/>
            </a:rPr>
            <a:t>Equipment must be procured competitively to the extent practicable. </a:t>
          </a:r>
        </a:p>
        <a:p>
          <a:pPr marL="0" marR="0" lvl="0" indent="0" defTabSz="914400" eaLnBrk="1" fontAlgn="auto" latinLnBrk="0" hangingPunct="1">
            <a:lnSpc>
              <a:spcPct val="100000"/>
            </a:lnSpc>
            <a:spcBef>
              <a:spcPts val="0"/>
            </a:spcBef>
            <a:spcAft>
              <a:spcPts val="0"/>
            </a:spcAft>
            <a:buClrTx/>
            <a:buSzTx/>
            <a:buFontTx/>
            <a:buNone/>
            <a:tabLst/>
            <a:defRPr/>
          </a:pPr>
          <a:r>
            <a:rPr lang="en-US" sz="1000" u="none">
              <a:solidFill>
                <a:schemeClr val="dk1"/>
              </a:solidFill>
              <a:effectLst/>
              <a:latin typeface="+mn-lt"/>
              <a:ea typeface="+mn-ea"/>
              <a:cs typeface="+mn-cs"/>
            </a:rPr>
            <a:t>4. All equipment purchases </a:t>
          </a:r>
          <a:r>
            <a:rPr lang="en-US" sz="1000" b="1" u="none">
              <a:solidFill>
                <a:schemeClr val="dk1"/>
              </a:solidFill>
              <a:effectLst/>
              <a:latin typeface="+mn-lt"/>
              <a:ea typeface="+mn-ea"/>
              <a:cs typeface="+mn-cs"/>
            </a:rPr>
            <a:t>that exceed $10,000 are subject to competitive selection requirements</a:t>
          </a:r>
          <a:r>
            <a:rPr lang="en-US" sz="1000" u="non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mn-lt"/>
              <a:ea typeface="+mn-ea"/>
              <a:cs typeface="+mn-cs"/>
            </a:rPr>
            <a:t>5. </a:t>
          </a:r>
          <a:r>
            <a:rPr lang="en-US" sz="1000" baseline="0"/>
            <a:t>The </a:t>
          </a:r>
          <a:r>
            <a:rPr lang="en-US" sz="1000" b="1" baseline="0"/>
            <a:t>micropurchase</a:t>
          </a:r>
          <a:r>
            <a:rPr lang="en-US" sz="1000" baseline="0"/>
            <a:t> threshold of $10,000 applies to </a:t>
          </a:r>
          <a:r>
            <a:rPr lang="en-US" sz="1000" b="1" baseline="0"/>
            <a:t>equipment</a:t>
          </a:r>
          <a:r>
            <a:rPr lang="en-US" sz="1000" baseline="0"/>
            <a:t>.</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t>6. All budgeted equipment needs to be directly related and used for the implentation of the project under the Grant Agreement.</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t>7. Please see Attachment D 'Payment Terms' of the Grant Agreement for more details on equipment.</a:t>
          </a:r>
          <a:endParaRPr lang="en-US" sz="1000"/>
        </a:p>
      </xdr:txBody>
    </xdr:sp>
    <xdr:clientData fPrintsWithSheet="0"/>
  </xdr:twoCellAnchor>
  <xdr:twoCellAnchor>
    <xdr:from>
      <xdr:col>13</xdr:col>
      <xdr:colOff>224118</xdr:colOff>
      <xdr:row>5</xdr:row>
      <xdr:rowOff>11205</xdr:rowOff>
    </xdr:from>
    <xdr:to>
      <xdr:col>22</xdr:col>
      <xdr:colOff>91109</xdr:colOff>
      <xdr:row>18</xdr:row>
      <xdr:rowOff>49696</xdr:rowOff>
    </xdr:to>
    <xdr:sp macro="" textlink="">
      <xdr:nvSpPr>
        <xdr:cNvPr id="209" name="TextBox 6">
          <a:extLst>
            <a:ext uri="{FF2B5EF4-FFF2-40B4-BE49-F238E27FC236}">
              <a16:creationId xmlns:a16="http://schemas.microsoft.com/office/drawing/2014/main" id="{0C6B759A-8D1B-427A-88B4-5503A7283440}"/>
            </a:ext>
          </a:extLst>
        </xdr:cNvPr>
        <xdr:cNvSpPr txBox="1"/>
      </xdr:nvSpPr>
      <xdr:spPr>
        <a:xfrm>
          <a:off x="8498444" y="715227"/>
          <a:ext cx="5217556" cy="2233382"/>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t>Labor</a:t>
          </a:r>
        </a:p>
        <a:p>
          <a:r>
            <a:rPr lang="en-US" sz="1000"/>
            <a:t>1. Labor costs are the type of costs paid to </a:t>
          </a:r>
          <a:r>
            <a:rPr lang="en-US" sz="1000" b="1"/>
            <a:t>officially employed employees</a:t>
          </a:r>
          <a:r>
            <a:rPr lang="en-US" sz="1000"/>
            <a:t>. </a:t>
          </a:r>
        </a:p>
        <a:p>
          <a:r>
            <a:rPr lang="en-US" sz="1000"/>
            <a:t>2. Labor costs represent </a:t>
          </a:r>
          <a:r>
            <a:rPr lang="en-US" sz="1000" b="1"/>
            <a:t>salary, wages, hourly rates and may include fringe benefits</a:t>
          </a:r>
          <a:r>
            <a:rPr lang="en-US" sz="1000"/>
            <a:t>. </a:t>
          </a:r>
        </a:p>
        <a:p>
          <a:r>
            <a:rPr lang="en-US" sz="1000"/>
            <a:t>3. Labor costs </a:t>
          </a:r>
          <a:r>
            <a:rPr lang="en-US" sz="1000" b="1"/>
            <a:t>need to be justified</a:t>
          </a:r>
          <a:r>
            <a:rPr lang="en-US" sz="1000"/>
            <a:t>. Grantee needs to provide digital copies of the documents which justify labor costs, such as copies of the employment contracts, official letters from the institution certifying labor costs, other official</a:t>
          </a:r>
          <a:r>
            <a:rPr lang="en-US" sz="1000" baseline="0"/>
            <a:t> documents</a:t>
          </a:r>
          <a:r>
            <a:rPr lang="en-US" sz="1000"/>
            <a:t>. </a:t>
          </a:r>
        </a:p>
        <a:p>
          <a:r>
            <a:rPr lang="ru-RU" sz="1000"/>
            <a:t>4</a:t>
          </a:r>
          <a:r>
            <a:rPr lang="en-US" sz="1000"/>
            <a:t>.</a:t>
          </a:r>
          <a:r>
            <a:rPr lang="en-US" sz="1000" baseline="0"/>
            <a:t> </a:t>
          </a:r>
          <a:r>
            <a:rPr lang="en-US" sz="1000"/>
            <a:t>Key Personnel</a:t>
          </a:r>
          <a:r>
            <a:rPr lang="en-US" sz="1000" baseline="0"/>
            <a:t> </a:t>
          </a:r>
          <a:r>
            <a:rPr lang="en-US" sz="1000" b="1" baseline="0"/>
            <a:t>must be named at the time of application</a:t>
          </a:r>
          <a:r>
            <a:rPr lang="en-US" sz="1000" baseline="0"/>
            <a:t>.  After application submission, prior written approval is </a:t>
          </a:r>
          <a:r>
            <a:rPr lang="en-US" sz="1000" b="1" baseline="0"/>
            <a:t>required</a:t>
          </a:r>
          <a:r>
            <a:rPr lang="en-US" sz="1000" baseline="0"/>
            <a:t> to replace or remove these personnel.</a:t>
          </a:r>
        </a:p>
        <a:p>
          <a:r>
            <a:rPr lang="en-US" sz="1000" baseline="0">
              <a:solidFill>
                <a:schemeClr val="dk1"/>
              </a:solidFill>
              <a:effectLst/>
              <a:latin typeface="+mn-lt"/>
              <a:ea typeface="+mn-ea"/>
              <a:cs typeface="+mn-cs"/>
            </a:rPr>
            <a:t>5. </a:t>
          </a:r>
          <a:r>
            <a:rPr lang="en-US" sz="1000">
              <a:solidFill>
                <a:schemeClr val="dk1"/>
              </a:solidFill>
              <a:effectLst/>
              <a:latin typeface="+mn-lt"/>
              <a:ea typeface="+mn-ea"/>
              <a:cs typeface="+mn-cs"/>
            </a:rPr>
            <a:t>Other personnel</a:t>
          </a:r>
          <a:r>
            <a:rPr lang="en-US" sz="1000" baseline="0">
              <a:solidFill>
                <a:schemeClr val="dk1"/>
              </a:solidFill>
              <a:effectLst/>
              <a:latin typeface="+mn-lt"/>
              <a:ea typeface="+mn-ea"/>
              <a:cs typeface="+mn-cs"/>
            </a:rPr>
            <a:t> </a:t>
          </a:r>
          <a:r>
            <a:rPr lang="en-US" sz="1000" b="1" baseline="0">
              <a:solidFill>
                <a:schemeClr val="dk1"/>
              </a:solidFill>
              <a:effectLst/>
              <a:latin typeface="+mn-lt"/>
              <a:ea typeface="+mn-ea"/>
              <a:cs typeface="+mn-cs"/>
            </a:rPr>
            <a:t>may be unnamed </a:t>
          </a:r>
          <a:r>
            <a:rPr lang="en-US" sz="1000" baseline="0">
              <a:solidFill>
                <a:schemeClr val="dk1"/>
              </a:solidFill>
              <a:effectLst/>
              <a:latin typeface="+mn-lt"/>
              <a:ea typeface="+mn-ea"/>
              <a:cs typeface="+mn-cs"/>
            </a:rPr>
            <a:t>at the time of application submission.  If other personnel are yet to be recruited, or staffed, at the time of application, please type "To be determined" or equivalent in the Name field.  The position </a:t>
          </a:r>
          <a:r>
            <a:rPr lang="en-US" sz="1000" b="1" baseline="0">
              <a:solidFill>
                <a:schemeClr val="dk1"/>
              </a:solidFill>
              <a:effectLst/>
              <a:latin typeface="+mn-lt"/>
              <a:ea typeface="+mn-ea"/>
              <a:cs typeface="+mn-cs"/>
            </a:rPr>
            <a:t>must</a:t>
          </a:r>
          <a:r>
            <a:rPr lang="en-US" sz="1000" baseline="0">
              <a:solidFill>
                <a:schemeClr val="dk1"/>
              </a:solidFill>
              <a:effectLst/>
              <a:latin typeface="+mn-lt"/>
              <a:ea typeface="+mn-ea"/>
              <a:cs typeface="+mn-cs"/>
            </a:rPr>
            <a:t> be provided at the time of application submission.</a:t>
          </a:r>
          <a:br>
            <a:rPr lang="en-US" sz="1000" baseline="0">
              <a:solidFill>
                <a:schemeClr val="dk1"/>
              </a:solidFill>
              <a:effectLst/>
              <a:latin typeface="+mn-lt"/>
              <a:ea typeface="+mn-ea"/>
              <a:cs typeface="+mn-cs"/>
            </a:rPr>
          </a:br>
          <a:r>
            <a:rPr lang="en-US" sz="1000" baseline="0">
              <a:solidFill>
                <a:schemeClr val="dk1"/>
              </a:solidFill>
              <a:effectLst/>
              <a:latin typeface="+mn-lt"/>
              <a:ea typeface="+mn-ea"/>
              <a:cs typeface="+mn-cs"/>
            </a:rPr>
            <a:t>6. After application submission, prior written approval is </a:t>
          </a:r>
          <a:r>
            <a:rPr lang="en-US" sz="1000" b="1" baseline="0">
              <a:solidFill>
                <a:schemeClr val="dk1"/>
              </a:solidFill>
              <a:effectLst/>
              <a:latin typeface="+mn-lt"/>
              <a:ea typeface="+mn-ea"/>
              <a:cs typeface="+mn-cs"/>
            </a:rPr>
            <a:t>not needed </a:t>
          </a:r>
          <a:r>
            <a:rPr lang="en-US" sz="1000" baseline="0">
              <a:solidFill>
                <a:schemeClr val="dk1"/>
              </a:solidFill>
              <a:effectLst/>
              <a:latin typeface="+mn-lt"/>
              <a:ea typeface="+mn-ea"/>
              <a:cs typeface="+mn-cs"/>
            </a:rPr>
            <a:t>to replace or remove other personnel.</a:t>
          </a:r>
          <a:endParaRPr lang="en-US" sz="1000">
            <a:effectLst/>
          </a:endParaRPr>
        </a:p>
        <a:p>
          <a:endParaRPr lang="en-US" sz="1000"/>
        </a:p>
      </xdr:txBody>
    </xdr:sp>
    <xdr:clientData fPrintsWithSheet="0"/>
  </xdr:twoCellAnchor>
  <xdr:twoCellAnchor>
    <xdr:from>
      <xdr:col>13</xdr:col>
      <xdr:colOff>211566</xdr:colOff>
      <xdr:row>38</xdr:row>
      <xdr:rowOff>37479</xdr:rowOff>
    </xdr:from>
    <xdr:to>
      <xdr:col>22</xdr:col>
      <xdr:colOff>125037</xdr:colOff>
      <xdr:row>52</xdr:row>
      <xdr:rowOff>43297</xdr:rowOff>
    </xdr:to>
    <xdr:sp macro="" textlink="">
      <xdr:nvSpPr>
        <xdr:cNvPr id="43" name="TextBox 8">
          <a:extLst>
            <a:ext uri="{FF2B5EF4-FFF2-40B4-BE49-F238E27FC236}">
              <a16:creationId xmlns:a16="http://schemas.microsoft.com/office/drawing/2014/main" id="{3B1412CA-5205-4D01-B31E-AE58A36C45C6}"/>
            </a:ext>
            <a:ext uri="{147F2762-F138-4A5C-976F-8EAC2B608ADB}">
              <a16:predDERef xmlns:a16="http://schemas.microsoft.com/office/drawing/2014/main" pred="{0C6B759A-8D1B-427A-88B4-5503A7283440}"/>
            </a:ext>
          </a:extLst>
        </xdr:cNvPr>
        <xdr:cNvSpPr txBox="1"/>
      </xdr:nvSpPr>
      <xdr:spPr>
        <a:xfrm>
          <a:off x="8965907" y="6124820"/>
          <a:ext cx="5221494" cy="232645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t>Supplies</a:t>
          </a:r>
        </a:p>
        <a:p>
          <a:r>
            <a:rPr lang="en-US" sz="1000"/>
            <a:t>1. A </a:t>
          </a:r>
          <a:r>
            <a:rPr lang="en-US" sz="1000" b="1"/>
            <a:t>supply</a:t>
          </a:r>
          <a:r>
            <a:rPr lang="en-US" sz="1000" baseline="0"/>
            <a:t> is a single item valued at less than $5,000 and with a use life of one year or less.</a:t>
          </a:r>
        </a:p>
        <a:p>
          <a:r>
            <a:rPr lang="en-US" sz="1000" baseline="0"/>
            <a:t>2. In general, supplies are materials/goods one needs to implement activities of the project or support usual operations of grantee. </a:t>
          </a:r>
        </a:p>
        <a:p>
          <a:r>
            <a:rPr lang="en-US" sz="1000" baseline="0"/>
            <a:t>3. Examples of supplies:</a:t>
          </a:r>
        </a:p>
        <a:p>
          <a:r>
            <a:rPr lang="en-US" sz="1000" baseline="0"/>
            <a:t>- laptops and other computer equipment;</a:t>
          </a:r>
        </a:p>
        <a:p>
          <a:r>
            <a:rPr lang="en-US" sz="1000" baseline="0"/>
            <a:t>- stationary;</a:t>
          </a:r>
        </a:p>
        <a:p>
          <a:r>
            <a:rPr lang="en-US" sz="1000" baseline="0"/>
            <a:t>- reagents;</a:t>
          </a:r>
        </a:p>
        <a:p>
          <a:r>
            <a:rPr lang="en-US" sz="1000" baseline="0"/>
            <a:t>- consumables for equipment;</a:t>
          </a:r>
        </a:p>
        <a:p>
          <a:r>
            <a:rPr lang="en-US" sz="1000" baseline="0"/>
            <a:t>- printer ink;</a:t>
          </a:r>
        </a:p>
        <a:p>
          <a:r>
            <a:rPr lang="en-US" sz="1000" baseline="0"/>
            <a:t>-  banners/flyers;</a:t>
          </a:r>
        </a:p>
        <a:p>
          <a:r>
            <a:rPr lang="en-US" sz="1000" baseline="0"/>
            <a:t>-</a:t>
          </a:r>
        </a:p>
        <a:p>
          <a:endParaRPr lang="en-US" sz="1000" baseline="0"/>
        </a:p>
      </xdr:txBody>
    </xdr:sp>
    <xdr:clientData fPrintsWithSheet="0"/>
  </xdr:twoCellAnchor>
  <xdr:twoCellAnchor>
    <xdr:from>
      <xdr:col>13</xdr:col>
      <xdr:colOff>171765</xdr:colOff>
      <xdr:row>55</xdr:row>
      <xdr:rowOff>20088</xdr:rowOff>
    </xdr:from>
    <xdr:to>
      <xdr:col>22</xdr:col>
      <xdr:colOff>168332</xdr:colOff>
      <xdr:row>67</xdr:row>
      <xdr:rowOff>121227</xdr:rowOff>
    </xdr:to>
    <xdr:sp macro="" textlink="">
      <xdr:nvSpPr>
        <xdr:cNvPr id="36" name="TextBox 9">
          <a:extLst>
            <a:ext uri="{FF2B5EF4-FFF2-40B4-BE49-F238E27FC236}">
              <a16:creationId xmlns:a16="http://schemas.microsoft.com/office/drawing/2014/main" id="{6955D8BD-7321-4D3B-A951-BA3B426A3152}"/>
            </a:ext>
          </a:extLst>
        </xdr:cNvPr>
        <xdr:cNvSpPr txBox="1"/>
      </xdr:nvSpPr>
      <xdr:spPr>
        <a:xfrm>
          <a:off x="8926106" y="8878338"/>
          <a:ext cx="5304590" cy="196284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Services &amp; Other direct costs</a:t>
          </a:r>
        </a:p>
        <a:p>
          <a:r>
            <a:rPr lang="en-US" sz="1000" b="0" baseline="0"/>
            <a:t>1. </a:t>
          </a:r>
          <a:r>
            <a:rPr lang="en-US" sz="1000" b="1" baseline="0"/>
            <a:t>Services</a:t>
          </a:r>
          <a:r>
            <a:rPr lang="en-US" sz="1000" baseline="0"/>
            <a:t> are actions fulfilled by </a:t>
          </a:r>
          <a:r>
            <a:rPr lang="en-US" sz="1000" b="1" baseline="0"/>
            <a:t>third party contributors/providers</a:t>
          </a:r>
          <a:r>
            <a:rPr lang="en-US" sz="1000" baseline="0"/>
            <a:t>. This category includes consultants and contractors under a grant.</a:t>
          </a:r>
        </a:p>
        <a:p>
          <a:r>
            <a:rPr lang="en-US" sz="1000" baseline="0"/>
            <a:t>2. Other direct costs is a type of costs that can be </a:t>
          </a:r>
          <a:r>
            <a:rPr lang="en-US" sz="1000" b="1" baseline="0"/>
            <a:t>directly related</a:t>
          </a:r>
          <a:r>
            <a:rPr lang="en-US" sz="1000" baseline="0"/>
            <a:t> to the project implementation and which do not belong to the budget categories above.</a:t>
          </a:r>
        </a:p>
        <a:p>
          <a:r>
            <a:rPr lang="en-US" sz="1000" baseline="0"/>
            <a:t>3. Examples of services &amp; other direct costs:</a:t>
          </a:r>
        </a:p>
        <a:p>
          <a:r>
            <a:rPr lang="en-US" sz="1000" baseline="0"/>
            <a:t>- shipment/delivery;</a:t>
          </a:r>
        </a:p>
        <a:p>
          <a:r>
            <a:rPr lang="en-US" sz="1000" baseline="0"/>
            <a:t>- subscriptions (scientific journals, digital libraries, etc.)</a:t>
          </a:r>
        </a:p>
        <a:p>
          <a:r>
            <a:rPr lang="en-US" sz="1000" baseline="0"/>
            <a:t>- lab analysis/research by third party</a:t>
          </a:r>
        </a:p>
        <a:p>
          <a:r>
            <a:rPr lang="en-US" sz="1000" baseline="0"/>
            <a:t>- rent of premises for event;</a:t>
          </a:r>
        </a:p>
        <a:p>
          <a:r>
            <a:rPr lang="en-US" sz="1000" baseline="0"/>
            <a:t>- catering for events;</a:t>
          </a:r>
        </a:p>
        <a:p>
          <a:endParaRPr lang="en-US" sz="1000" baseline="0"/>
        </a:p>
        <a:p>
          <a:endParaRPr lang="en-US" sz="1000" baseline="0"/>
        </a:p>
      </xdr:txBody>
    </xdr:sp>
    <xdr:clientData fPrintsWithSheet="0"/>
  </xdr:twoCellAnchor>
  <xdr:twoCellAnchor>
    <xdr:from>
      <xdr:col>13</xdr:col>
      <xdr:colOff>162443</xdr:colOff>
      <xdr:row>70</xdr:row>
      <xdr:rowOff>26217</xdr:rowOff>
    </xdr:from>
    <xdr:to>
      <xdr:col>22</xdr:col>
      <xdr:colOff>157940</xdr:colOff>
      <xdr:row>74</xdr:row>
      <xdr:rowOff>133708</xdr:rowOff>
    </xdr:to>
    <xdr:sp macro="" textlink="">
      <xdr:nvSpPr>
        <xdr:cNvPr id="35" name="TextBox 10">
          <a:extLst>
            <a:ext uri="{FF2B5EF4-FFF2-40B4-BE49-F238E27FC236}">
              <a16:creationId xmlns:a16="http://schemas.microsoft.com/office/drawing/2014/main" id="{D51FDD1B-2818-4FD1-B74C-31C2CE85EEDE}"/>
            </a:ext>
          </a:extLst>
        </xdr:cNvPr>
        <xdr:cNvSpPr txBox="1"/>
      </xdr:nvSpPr>
      <xdr:spPr>
        <a:xfrm>
          <a:off x="8916784" y="11309012"/>
          <a:ext cx="5303520" cy="83485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Flights</a:t>
          </a:r>
        </a:p>
        <a:p>
          <a:r>
            <a:rPr lang="en-US" sz="1000" b="0" u="none" baseline="0"/>
            <a:t>US Government funded flights must be </a:t>
          </a:r>
          <a:r>
            <a:rPr lang="en-US" sz="1000" b="1" u="none" baseline="0"/>
            <a:t>economy class</a:t>
          </a:r>
          <a:r>
            <a:rPr lang="en-US" sz="1000" b="0" u="none" baseline="0"/>
            <a:t>, and </a:t>
          </a:r>
          <a:r>
            <a:rPr lang="en-US" sz="1000" b="1" u="none" baseline="0"/>
            <a:t>Fly America Compliant</a:t>
          </a:r>
          <a:r>
            <a:rPr lang="en-US" sz="1000" b="0" u="none" baseline="0"/>
            <a:t>.  Fly America dictates that if a US Airline flys the route, you must purchase a ticket from a US airline.</a:t>
          </a:r>
        </a:p>
      </xdr:txBody>
    </xdr:sp>
    <xdr:clientData fPrintsWithSheet="0"/>
  </xdr:twoCellAnchor>
  <xdr:twoCellAnchor>
    <xdr:from>
      <xdr:col>13</xdr:col>
      <xdr:colOff>128751</xdr:colOff>
      <xdr:row>91</xdr:row>
      <xdr:rowOff>29424</xdr:rowOff>
    </xdr:from>
    <xdr:to>
      <xdr:col>22</xdr:col>
      <xdr:colOff>192404</xdr:colOff>
      <xdr:row>102</xdr:row>
      <xdr:rowOff>38447</xdr:rowOff>
    </xdr:to>
    <xdr:sp macro="" textlink="">
      <xdr:nvSpPr>
        <xdr:cNvPr id="34" name="TextBox 12">
          <a:extLst>
            <a:ext uri="{FF2B5EF4-FFF2-40B4-BE49-F238E27FC236}">
              <a16:creationId xmlns:a16="http://schemas.microsoft.com/office/drawing/2014/main" id="{651C2E7E-9333-4F58-88B7-37D83116C351}"/>
            </a:ext>
            <a:ext uri="{147F2762-F138-4A5C-976F-8EAC2B608ADB}">
              <a16:predDERef xmlns:a16="http://schemas.microsoft.com/office/drawing/2014/main" pred="{29D38D38-C975-411E-904C-530FC6E75EC3}"/>
            </a:ext>
          </a:extLst>
        </xdr:cNvPr>
        <xdr:cNvSpPr txBox="1"/>
      </xdr:nvSpPr>
      <xdr:spPr>
        <a:xfrm>
          <a:off x="8883092" y="15130879"/>
          <a:ext cx="5371676" cy="193134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a:t>
          </a:r>
          <a:r>
            <a:rPr lang="en-US" sz="1000" b="1" baseline="0"/>
            <a:t> rates may only be applied to certain expenses.  Modified Total Direct Costs exclude certain expenses:</a:t>
          </a:r>
        </a:p>
        <a:p>
          <a:endParaRPr lang="en-US" sz="1000" b="1" baseline="0"/>
        </a:p>
        <a:p>
          <a:r>
            <a:rPr lang="en-US" sz="1000" b="1"/>
            <a:t>Includes:</a:t>
          </a:r>
        </a:p>
        <a:p>
          <a:r>
            <a:rPr lang="en-US" sz="1000" b="0"/>
            <a:t>Direct salaries and wages, applicable fringe benefits, materials and supplies, services, staff travel expenses, subcontracts, and up</a:t>
          </a:r>
          <a:r>
            <a:rPr lang="en-US" sz="1000" b="0" baseline="0"/>
            <a:t> </a:t>
          </a:r>
          <a:r>
            <a:rPr lang="en-US" sz="1000" b="0"/>
            <a:t>to the first </a:t>
          </a:r>
          <a:r>
            <a:rPr lang="en-US" sz="1000" b="0">
              <a:solidFill>
                <a:srgbClr val="FF0000"/>
              </a:solidFill>
            </a:rPr>
            <a:t>$25,000 of each subaward.</a:t>
          </a:r>
        </a:p>
        <a:p>
          <a:endParaRPr lang="en-US" sz="1000" b="0"/>
        </a:p>
        <a:p>
          <a:r>
            <a:rPr lang="en-US" sz="1000" b="1"/>
            <a:t>Excludes:</a:t>
          </a:r>
        </a:p>
        <a:p>
          <a:r>
            <a:rPr lang="en-US" sz="1000" b="0"/>
            <a:t>Equipment, capital expenditures, charges for patient care, rental costs, tuition remission, scholarships and fellowships, travel expenses and conference registrations for participants (not awardee staff), &amp; the portion of each subaward</a:t>
          </a:r>
          <a:r>
            <a:rPr lang="en-US" sz="1000" b="0" baseline="0"/>
            <a:t> </a:t>
          </a:r>
          <a:r>
            <a:rPr lang="en-US" sz="1000" b="0"/>
            <a:t>in excess of $25,000.</a:t>
          </a:r>
        </a:p>
      </xdr:txBody>
    </xdr:sp>
    <xdr:clientData fPrintsWithSheet="0"/>
  </xdr:twoCellAnchor>
  <xdr:twoCellAnchor>
    <xdr:from>
      <xdr:col>13</xdr:col>
      <xdr:colOff>102986</xdr:colOff>
      <xdr:row>103</xdr:row>
      <xdr:rowOff>26685</xdr:rowOff>
    </xdr:from>
    <xdr:to>
      <xdr:col>22</xdr:col>
      <xdr:colOff>220461</xdr:colOff>
      <xdr:row>112</xdr:row>
      <xdr:rowOff>129887</xdr:rowOff>
    </xdr:to>
    <xdr:sp macro="" textlink="">
      <xdr:nvSpPr>
        <xdr:cNvPr id="3" name="TextBox 2">
          <a:extLst>
            <a:ext uri="{FF2B5EF4-FFF2-40B4-BE49-F238E27FC236}">
              <a16:creationId xmlns:a16="http://schemas.microsoft.com/office/drawing/2014/main" id="{08B03218-2CD3-4C18-ABB6-AB3F2723D163}"/>
            </a:ext>
            <a:ext uri="{147F2762-F138-4A5C-976F-8EAC2B608ADB}">
              <a16:predDERef xmlns:a16="http://schemas.microsoft.com/office/drawing/2014/main" pred="{651C2E7E-9333-4F58-88B7-37D83116C351}"/>
            </a:ext>
          </a:extLst>
        </xdr:cNvPr>
        <xdr:cNvSpPr txBox="1"/>
      </xdr:nvSpPr>
      <xdr:spPr>
        <a:xfrm>
          <a:off x="8857327" y="17232299"/>
          <a:ext cx="5425498" cy="173977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a:t>Indirect expenses are paid</a:t>
          </a:r>
          <a:r>
            <a:rPr lang="en-US" sz="1000" b="1" baseline="0"/>
            <a:t> as a percentage of direct expenses.  There are three major allowable categories:</a:t>
          </a:r>
        </a:p>
        <a:p>
          <a:endParaRPr lang="en-US" sz="1000" b="1" baseline="0"/>
        </a:p>
        <a:p>
          <a:r>
            <a:rPr lang="en-US" sz="1000" b="0" baseline="0"/>
            <a:t>1. </a:t>
          </a:r>
          <a:r>
            <a:rPr lang="en-US" sz="1000" b="1" baseline="0"/>
            <a:t>NICRA</a:t>
          </a:r>
          <a:r>
            <a:rPr lang="en-US" sz="1000" b="0" baseline="0"/>
            <a:t> (Negotiated Indirect Cost Rate Agreement) - A US Federal Agency must have approved this rate.  </a:t>
          </a:r>
        </a:p>
        <a:p>
          <a:endParaRPr lang="en-US" sz="1000" b="0" baseline="0"/>
        </a:p>
        <a:p>
          <a:r>
            <a:rPr lang="en-US" sz="1000" b="0" baseline="0"/>
            <a:t>2. </a:t>
          </a:r>
          <a:r>
            <a:rPr lang="en-US" sz="1000" b="1" baseline="0"/>
            <a:t>DeMinimis Rate </a:t>
          </a:r>
          <a:r>
            <a:rPr lang="en-US" sz="1000" b="0" baseline="0"/>
            <a:t>- If you institution does not have a NICRA, you may claim a 10% indirect rate.</a:t>
          </a:r>
        </a:p>
        <a:p>
          <a:endParaRPr lang="en-US" sz="1000" b="0" baseline="0"/>
        </a:p>
        <a:p>
          <a:r>
            <a:rPr lang="en-US" sz="1000" b="0" baseline="0"/>
            <a:t>3. </a:t>
          </a:r>
          <a:r>
            <a:rPr lang="en-US" sz="1000" b="1" baseline="0"/>
            <a:t>Capped Rate </a:t>
          </a:r>
          <a:r>
            <a:rPr lang="en-US" sz="1000" b="0" baseline="0"/>
            <a:t>- The funder or CRDF Global may cap the rate at a certain amount, like 8%.  The funding opportunity may not allow indirect costs at all.  </a:t>
          </a:r>
          <a:endParaRPr lang="en-US" sz="1000" b="0"/>
        </a:p>
        <a:p>
          <a:br>
            <a:rPr lang="en-US" sz="1000" b="0" baseline="0"/>
          </a:br>
          <a:endParaRPr lang="en-US" sz="1000" b="0"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9525</xdr:colOff>
      <xdr:row>11</xdr:row>
      <xdr:rowOff>139701</xdr:rowOff>
    </xdr:from>
    <xdr:to>
      <xdr:col>17</xdr:col>
      <xdr:colOff>19050</xdr:colOff>
      <xdr:row>26</xdr:row>
      <xdr:rowOff>114300</xdr:rowOff>
    </xdr:to>
    <xdr:sp macro="" textlink="">
      <xdr:nvSpPr>
        <xdr:cNvPr id="2" name="TextBox 1">
          <a:extLst>
            <a:ext uri="{FF2B5EF4-FFF2-40B4-BE49-F238E27FC236}">
              <a16:creationId xmlns:a16="http://schemas.microsoft.com/office/drawing/2014/main" id="{6C7A2302-133B-4E43-85A4-C64C8C080284}"/>
            </a:ext>
          </a:extLst>
        </xdr:cNvPr>
        <xdr:cNvSpPr txBox="1"/>
      </xdr:nvSpPr>
      <xdr:spPr>
        <a:xfrm>
          <a:off x="9334500" y="3216276"/>
          <a:ext cx="2895600" cy="272732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Key Personnel</a:t>
          </a:r>
          <a:r>
            <a:rPr lang="en-US" sz="1000" baseline="0"/>
            <a:t> </a:t>
          </a:r>
          <a:br>
            <a:rPr lang="en-US" sz="1000" baseline="0"/>
          </a:br>
          <a:r>
            <a:rPr lang="en-US" sz="1000" baseline="0"/>
            <a:t>M</a:t>
          </a:r>
          <a:r>
            <a:rPr lang="en-US" sz="1000" b="1" baseline="0"/>
            <a:t>ust</a:t>
          </a:r>
          <a:r>
            <a:rPr lang="en-US" sz="1000" baseline="0"/>
            <a:t> be named </a:t>
          </a:r>
          <a:r>
            <a:rPr lang="en-US" sz="1000" b="1" baseline="0"/>
            <a:t>at the time of application</a:t>
          </a:r>
          <a:r>
            <a:rPr lang="en-US" sz="1000" baseline="0"/>
            <a:t>.  After application submission, prior written approval is </a:t>
          </a:r>
          <a:r>
            <a:rPr lang="en-US" sz="1000" b="1" baseline="0"/>
            <a:t>required</a:t>
          </a:r>
          <a:r>
            <a:rPr lang="en-US" sz="1000" baseline="0"/>
            <a:t> to replace or remove these personnel.</a:t>
          </a:r>
        </a:p>
        <a:p>
          <a:endParaRPr lang="en-US" sz="1000" baseline="0">
            <a:solidFill>
              <a:schemeClr val="dk1"/>
            </a:solidFill>
            <a:effectLst/>
            <a:latin typeface="+mn-lt"/>
            <a:ea typeface="+mn-ea"/>
            <a:cs typeface="+mn-cs"/>
          </a:endParaRPr>
        </a:p>
        <a:p>
          <a:r>
            <a:rPr lang="en-US" sz="1000">
              <a:solidFill>
                <a:schemeClr val="dk1"/>
              </a:solidFill>
              <a:effectLst/>
              <a:latin typeface="+mn-lt"/>
              <a:ea typeface="+mn-ea"/>
              <a:cs typeface="+mn-cs"/>
            </a:rPr>
            <a:t>Other personnel</a:t>
          </a:r>
          <a:r>
            <a:rPr lang="en-US" sz="1000" baseline="0">
              <a:solidFill>
                <a:schemeClr val="dk1"/>
              </a:solidFill>
              <a:effectLst/>
              <a:latin typeface="+mn-lt"/>
              <a:ea typeface="+mn-ea"/>
              <a:cs typeface="+mn-cs"/>
            </a:rPr>
            <a:t> </a:t>
          </a:r>
          <a:br>
            <a:rPr lang="en-US" sz="1000" baseline="0">
              <a:solidFill>
                <a:schemeClr val="dk1"/>
              </a:solidFill>
              <a:effectLst/>
              <a:latin typeface="+mn-lt"/>
              <a:ea typeface="+mn-ea"/>
              <a:cs typeface="+mn-cs"/>
            </a:rPr>
          </a:br>
          <a:r>
            <a:rPr lang="en-US" sz="1000" baseline="0">
              <a:solidFill>
                <a:schemeClr val="dk1"/>
              </a:solidFill>
              <a:effectLst/>
              <a:latin typeface="+mn-lt"/>
              <a:ea typeface="+mn-ea"/>
              <a:cs typeface="+mn-cs"/>
            </a:rPr>
            <a:t>M</a:t>
          </a:r>
          <a:r>
            <a:rPr lang="en-US" sz="1000" b="1" baseline="0">
              <a:solidFill>
                <a:schemeClr val="dk1"/>
              </a:solidFill>
              <a:effectLst/>
              <a:latin typeface="+mn-lt"/>
              <a:ea typeface="+mn-ea"/>
              <a:cs typeface="+mn-cs"/>
            </a:rPr>
            <a:t>ay be unnamed </a:t>
          </a:r>
          <a:r>
            <a:rPr lang="en-US" sz="1000" baseline="0">
              <a:solidFill>
                <a:schemeClr val="dk1"/>
              </a:solidFill>
              <a:effectLst/>
              <a:latin typeface="+mn-lt"/>
              <a:ea typeface="+mn-ea"/>
              <a:cs typeface="+mn-cs"/>
            </a:rPr>
            <a:t>at the time of application submission.  If other personnel are yet to be recruited, or staffed, at the time of application, please type "To be determined" or equivalent in the Name field.  The position </a:t>
          </a:r>
          <a:r>
            <a:rPr lang="en-US" sz="1000" b="1" baseline="0">
              <a:solidFill>
                <a:schemeClr val="dk1"/>
              </a:solidFill>
              <a:effectLst/>
              <a:latin typeface="+mn-lt"/>
              <a:ea typeface="+mn-ea"/>
              <a:cs typeface="+mn-cs"/>
            </a:rPr>
            <a:t>must</a:t>
          </a:r>
          <a:r>
            <a:rPr lang="en-US" sz="1000" baseline="0">
              <a:solidFill>
                <a:schemeClr val="dk1"/>
              </a:solidFill>
              <a:effectLst/>
              <a:latin typeface="+mn-lt"/>
              <a:ea typeface="+mn-ea"/>
              <a:cs typeface="+mn-cs"/>
            </a:rPr>
            <a:t> be provided at the time of application submission.</a:t>
          </a:r>
          <a:br>
            <a:rPr lang="en-US" sz="1000" baseline="0">
              <a:solidFill>
                <a:schemeClr val="dk1"/>
              </a:solidFill>
              <a:effectLst/>
              <a:latin typeface="+mn-lt"/>
              <a:ea typeface="+mn-ea"/>
              <a:cs typeface="+mn-cs"/>
            </a:rPr>
          </a:br>
          <a:endParaRPr lang="en-US" sz="1000">
            <a:effectLst/>
          </a:endParaRPr>
        </a:p>
        <a:p>
          <a:r>
            <a:rPr lang="en-US" sz="1000" baseline="0">
              <a:solidFill>
                <a:schemeClr val="dk1"/>
              </a:solidFill>
              <a:effectLst/>
              <a:latin typeface="+mn-lt"/>
              <a:ea typeface="+mn-ea"/>
              <a:cs typeface="+mn-cs"/>
            </a:rPr>
            <a:t>After application submission, prior written approval is </a:t>
          </a:r>
          <a:r>
            <a:rPr lang="en-US" sz="1000" b="1" baseline="0">
              <a:solidFill>
                <a:schemeClr val="dk1"/>
              </a:solidFill>
              <a:effectLst/>
              <a:latin typeface="+mn-lt"/>
              <a:ea typeface="+mn-ea"/>
              <a:cs typeface="+mn-cs"/>
            </a:rPr>
            <a:t>not needed </a:t>
          </a:r>
          <a:r>
            <a:rPr lang="en-US" sz="1000" baseline="0">
              <a:solidFill>
                <a:schemeClr val="dk1"/>
              </a:solidFill>
              <a:effectLst/>
              <a:latin typeface="+mn-lt"/>
              <a:ea typeface="+mn-ea"/>
              <a:cs typeface="+mn-cs"/>
            </a:rPr>
            <a:t>to replace or remove other personnel.</a:t>
          </a:r>
          <a:endParaRPr lang="en-US" sz="1000">
            <a:effectLst/>
          </a:endParaRPr>
        </a:p>
        <a:p>
          <a:endParaRPr lang="en-US" sz="1000"/>
        </a:p>
      </xdr:txBody>
    </xdr:sp>
    <xdr:clientData fPrintsWithSheet="0"/>
  </xdr:twoCellAnchor>
  <xdr:twoCellAnchor>
    <xdr:from>
      <xdr:col>12</xdr:col>
      <xdr:colOff>6350</xdr:colOff>
      <xdr:row>49</xdr:row>
      <xdr:rowOff>3175</xdr:rowOff>
    </xdr:from>
    <xdr:to>
      <xdr:col>17</xdr:col>
      <xdr:colOff>9525</xdr:colOff>
      <xdr:row>56</xdr:row>
      <xdr:rowOff>127000</xdr:rowOff>
    </xdr:to>
    <xdr:sp macro="" textlink="">
      <xdr:nvSpPr>
        <xdr:cNvPr id="3" name="TextBox 2">
          <a:extLst>
            <a:ext uri="{FF2B5EF4-FFF2-40B4-BE49-F238E27FC236}">
              <a16:creationId xmlns:a16="http://schemas.microsoft.com/office/drawing/2014/main" id="{6D2EB220-BA5D-426B-819E-6157BBABD655}"/>
            </a:ext>
          </a:extLst>
        </xdr:cNvPr>
        <xdr:cNvSpPr txBox="1"/>
      </xdr:nvSpPr>
      <xdr:spPr>
        <a:xfrm>
          <a:off x="9331325" y="7280275"/>
          <a:ext cx="2889250" cy="14287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Honoraria</a:t>
          </a:r>
          <a:r>
            <a:rPr lang="en-US" sz="1000"/>
            <a:t> are payments given for professional services normally</a:t>
          </a:r>
          <a:r>
            <a:rPr lang="en-US" sz="1000" baseline="0"/>
            <a:t> </a:t>
          </a:r>
          <a:r>
            <a:rPr lang="en-US" sz="1000"/>
            <a:t>rendered without charge and</a:t>
          </a:r>
          <a:r>
            <a:rPr lang="en-US" sz="1000" baseline="0"/>
            <a:t> typically calculated as a daily rate.  </a:t>
          </a:r>
          <a:r>
            <a:rPr lang="en-US" sz="1000" b="1" baseline="0"/>
            <a:t>Stipends</a:t>
          </a:r>
          <a:r>
            <a:rPr lang="en-US" sz="1000" baseline="0"/>
            <a:t> are below-market compensation for work performed that otherwise would be unpaid (ex: internship). </a:t>
          </a:r>
        </a:p>
        <a:p>
          <a:endParaRPr lang="en-US" sz="1000" baseline="0"/>
        </a:p>
        <a:p>
          <a:r>
            <a:rPr lang="en-US" sz="1000" baseline="0">
              <a:solidFill>
                <a:schemeClr val="dk1"/>
              </a:solidFill>
              <a:effectLst/>
              <a:latin typeface="+mn-lt"/>
              <a:ea typeface="+mn-ea"/>
              <a:cs typeface="+mn-cs"/>
            </a:rPr>
            <a:t>Honoria rates and stipend amounts </a:t>
          </a:r>
          <a:r>
            <a:rPr lang="en-US" sz="1000" b="1" baseline="0">
              <a:solidFill>
                <a:schemeClr val="dk1"/>
              </a:solidFill>
              <a:effectLst/>
              <a:latin typeface="+mn-lt"/>
              <a:ea typeface="+mn-ea"/>
              <a:cs typeface="+mn-cs"/>
            </a:rPr>
            <a:t>require justification</a:t>
          </a:r>
          <a:r>
            <a:rPr lang="en-US" sz="1000" baseline="0">
              <a:solidFill>
                <a:schemeClr val="dk1"/>
              </a:solidFill>
              <a:effectLst/>
              <a:latin typeface="+mn-lt"/>
              <a:ea typeface="+mn-ea"/>
              <a:cs typeface="+mn-cs"/>
            </a:rPr>
            <a:t> in the Narrative-Primary tab.</a:t>
          </a:r>
          <a:endParaRPr lang="en-US" sz="800"/>
        </a:p>
      </xdr:txBody>
    </xdr:sp>
    <xdr:clientData fPrintsWithSheet="0"/>
  </xdr:twoCellAnchor>
  <xdr:twoCellAnchor>
    <xdr:from>
      <xdr:col>12</xdr:col>
      <xdr:colOff>3174</xdr:colOff>
      <xdr:row>73</xdr:row>
      <xdr:rowOff>149225</xdr:rowOff>
    </xdr:from>
    <xdr:to>
      <xdr:col>16</xdr:col>
      <xdr:colOff>438149</xdr:colOff>
      <xdr:row>85</xdr:row>
      <xdr:rowOff>146050</xdr:rowOff>
    </xdr:to>
    <xdr:sp macro="" textlink="">
      <xdr:nvSpPr>
        <xdr:cNvPr id="4" name="TextBox 3">
          <a:extLst>
            <a:ext uri="{FF2B5EF4-FFF2-40B4-BE49-F238E27FC236}">
              <a16:creationId xmlns:a16="http://schemas.microsoft.com/office/drawing/2014/main" id="{CF958D90-934A-4D01-937C-CDC21E6147FD}"/>
            </a:ext>
          </a:extLst>
        </xdr:cNvPr>
        <xdr:cNvSpPr txBox="1"/>
      </xdr:nvSpPr>
      <xdr:spPr>
        <a:xfrm>
          <a:off x="9328149" y="11617325"/>
          <a:ext cx="2873375" cy="2216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a:t>
          </a:r>
          <a:r>
            <a:rPr lang="en-US" sz="1000" baseline="0"/>
            <a:t> </a:t>
          </a:r>
          <a:r>
            <a:rPr lang="en-US" sz="1000" b="1" baseline="0"/>
            <a:t>micropurchase</a:t>
          </a:r>
          <a:r>
            <a:rPr lang="en-US" sz="1000" baseline="0"/>
            <a:t> is procurement of an order from a vendor that totals $3500 or less.  Micropurchases, per U.S. regulation, do not require competitive selection prior to purchase.  This threshold applies to the entire invoice from a vendor, not a single line item.</a:t>
          </a:r>
          <a:br>
            <a:rPr lang="en-US" sz="1000" baseline="0"/>
          </a:br>
          <a:br>
            <a:rPr lang="en-US" sz="1000" baseline="0"/>
          </a:br>
          <a:r>
            <a:rPr lang="en-US" sz="1000" baseline="0"/>
            <a:t>Procurements exceeding $3500 up to $150k must be competitively sourced according to the </a:t>
          </a:r>
          <a:r>
            <a:rPr lang="en-US" sz="1000" b="1" baseline="0"/>
            <a:t>simplified acquisition method</a:t>
          </a:r>
          <a:r>
            <a:rPr lang="en-US" sz="1000" baseline="0"/>
            <a:t>.  See </a:t>
          </a:r>
          <a:r>
            <a:rPr lang="en-US" sz="1000" b="1" baseline="0"/>
            <a:t>References</a:t>
          </a:r>
          <a:r>
            <a:rPr lang="en-US" sz="1000" baseline="0"/>
            <a:t>.</a:t>
          </a:r>
        </a:p>
        <a:p>
          <a:endParaRPr lang="en-US" sz="1000" baseline="0"/>
        </a:p>
        <a:p>
          <a:r>
            <a:rPr lang="en-US" sz="1000"/>
            <a:t>If this</a:t>
          </a:r>
          <a:r>
            <a:rPr lang="en-US" sz="1000" baseline="0"/>
            <a:t> project is awarded and a procurement order exceeds $3500, you will be required to gather and compare mutliple vendor quotes </a:t>
          </a:r>
          <a:r>
            <a:rPr lang="en-US" sz="1000" b="1" baseline="0"/>
            <a:t>prior</a:t>
          </a:r>
          <a:r>
            <a:rPr lang="en-US" sz="1000" baseline="0"/>
            <a:t> to purchase.</a:t>
          </a:r>
          <a:endParaRPr lang="en-US" sz="1000"/>
        </a:p>
      </xdr:txBody>
    </xdr:sp>
    <xdr:clientData fPrintsWithSheet="0"/>
  </xdr:twoCellAnchor>
  <xdr:twoCellAnchor>
    <xdr:from>
      <xdr:col>12</xdr:col>
      <xdr:colOff>3175</xdr:colOff>
      <xdr:row>92</xdr:row>
      <xdr:rowOff>142875</xdr:rowOff>
    </xdr:from>
    <xdr:to>
      <xdr:col>17</xdr:col>
      <xdr:colOff>0</xdr:colOff>
      <xdr:row>97</xdr:row>
      <xdr:rowOff>114300</xdr:rowOff>
    </xdr:to>
    <xdr:sp macro="" textlink="">
      <xdr:nvSpPr>
        <xdr:cNvPr id="5" name="TextBox 4">
          <a:extLst>
            <a:ext uri="{FF2B5EF4-FFF2-40B4-BE49-F238E27FC236}">
              <a16:creationId xmlns:a16="http://schemas.microsoft.com/office/drawing/2014/main" id="{BE237738-835A-4565-AE61-73A8CA985B72}"/>
            </a:ext>
          </a:extLst>
        </xdr:cNvPr>
        <xdr:cNvSpPr txBox="1"/>
      </xdr:nvSpPr>
      <xdr:spPr>
        <a:xfrm>
          <a:off x="9328150" y="15125700"/>
          <a:ext cx="2882900" cy="819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 </a:t>
          </a:r>
          <a:r>
            <a:rPr lang="en-US" sz="1000" b="1"/>
            <a:t>supply</a:t>
          </a:r>
          <a:r>
            <a:rPr lang="en-US" sz="1000" baseline="0"/>
            <a:t> is a single item valued at less than $1000 and with a use life of one year or less.</a:t>
          </a:r>
        </a:p>
        <a:p>
          <a:endParaRPr lang="en-US" sz="1000" baseline="0"/>
        </a:p>
        <a:p>
          <a:r>
            <a:rPr lang="en-US" sz="1000" baseline="0"/>
            <a:t>The </a:t>
          </a:r>
          <a:r>
            <a:rPr lang="en-US" sz="1000" b="1" baseline="0"/>
            <a:t>micropurchase</a:t>
          </a:r>
          <a:r>
            <a:rPr lang="en-US" sz="1000" baseline="0"/>
            <a:t> threshold applies to supplies.</a:t>
          </a:r>
          <a:endParaRPr lang="en-US" sz="1000"/>
        </a:p>
      </xdr:txBody>
    </xdr:sp>
    <xdr:clientData fPrintsWithSheet="0"/>
  </xdr:twoCellAnchor>
  <xdr:twoCellAnchor>
    <xdr:from>
      <xdr:col>11</xdr:col>
      <xdr:colOff>53975</xdr:colOff>
      <xdr:row>130</xdr:row>
      <xdr:rowOff>0</xdr:rowOff>
    </xdr:from>
    <xdr:to>
      <xdr:col>16</xdr:col>
      <xdr:colOff>438150</xdr:colOff>
      <xdr:row>135</xdr:row>
      <xdr:rowOff>57151</xdr:rowOff>
    </xdr:to>
    <xdr:sp macro="" textlink="">
      <xdr:nvSpPr>
        <xdr:cNvPr id="6" name="TextBox 5">
          <a:extLst>
            <a:ext uri="{FF2B5EF4-FFF2-40B4-BE49-F238E27FC236}">
              <a16:creationId xmlns:a16="http://schemas.microsoft.com/office/drawing/2014/main" id="{5B91903F-F1D0-4575-AE2D-EF745F8C5EA6}"/>
            </a:ext>
          </a:extLst>
        </xdr:cNvPr>
        <xdr:cNvSpPr txBox="1"/>
      </xdr:nvSpPr>
      <xdr:spPr>
        <a:xfrm>
          <a:off x="9321800" y="19183350"/>
          <a:ext cx="2879725" cy="942976"/>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Services</a:t>
          </a:r>
          <a:r>
            <a:rPr lang="en-US" sz="1000" baseline="0">
              <a:solidFill>
                <a:schemeClr val="dk1"/>
              </a:solidFill>
              <a:effectLst/>
              <a:latin typeface="+mn-lt"/>
              <a:ea typeface="+mn-ea"/>
              <a:cs typeface="+mn-cs"/>
            </a:rPr>
            <a:t> are actions fulfilled by third party contributors.  This category includes consultants and contractors under a grant.</a:t>
          </a:r>
        </a:p>
        <a:p>
          <a:endParaRPr lang="en-US" sz="1000">
            <a:effectLst/>
          </a:endParaRPr>
        </a:p>
        <a:p>
          <a:r>
            <a:rPr lang="en-US" sz="1000" baseline="0">
              <a:solidFill>
                <a:schemeClr val="dk1"/>
              </a:solidFill>
              <a:effectLst/>
              <a:latin typeface="+mn-lt"/>
              <a:ea typeface="+mn-ea"/>
              <a:cs typeface="+mn-cs"/>
            </a:rPr>
            <a:t>The </a:t>
          </a:r>
          <a:r>
            <a:rPr lang="en-US" sz="1000" b="1" baseline="0">
              <a:solidFill>
                <a:schemeClr val="dk1"/>
              </a:solidFill>
              <a:effectLst/>
              <a:latin typeface="+mn-lt"/>
              <a:ea typeface="+mn-ea"/>
              <a:cs typeface="+mn-cs"/>
            </a:rPr>
            <a:t>micropurchase</a:t>
          </a:r>
          <a:r>
            <a:rPr lang="en-US" sz="1000" baseline="0">
              <a:solidFill>
                <a:schemeClr val="dk1"/>
              </a:solidFill>
              <a:effectLst/>
              <a:latin typeface="+mn-lt"/>
              <a:ea typeface="+mn-ea"/>
              <a:cs typeface="+mn-cs"/>
            </a:rPr>
            <a:t> threshold applies to services.</a:t>
          </a:r>
          <a:endParaRPr lang="en-US" sz="1000">
            <a:effectLst/>
          </a:endParaRPr>
        </a:p>
      </xdr:txBody>
    </xdr:sp>
    <xdr:clientData fPrintsWithSheet="0"/>
  </xdr:twoCellAnchor>
  <xdr:twoCellAnchor>
    <xdr:from>
      <xdr:col>0</xdr:col>
      <xdr:colOff>133350</xdr:colOff>
      <xdr:row>199</xdr:row>
      <xdr:rowOff>177800</xdr:rowOff>
    </xdr:from>
    <xdr:to>
      <xdr:col>0</xdr:col>
      <xdr:colOff>1200149</xdr:colOff>
      <xdr:row>206</xdr:row>
      <xdr:rowOff>63500</xdr:rowOff>
    </xdr:to>
    <xdr:sp macro="" textlink="">
      <xdr:nvSpPr>
        <xdr:cNvPr id="7" name="TextBox 6">
          <a:extLst>
            <a:ext uri="{FF2B5EF4-FFF2-40B4-BE49-F238E27FC236}">
              <a16:creationId xmlns:a16="http://schemas.microsoft.com/office/drawing/2014/main" id="{E75E9523-ED83-4977-81FD-6106573F997F}"/>
            </a:ext>
          </a:extLst>
        </xdr:cNvPr>
        <xdr:cNvSpPr txBox="1"/>
      </xdr:nvSpPr>
      <xdr:spPr>
        <a:xfrm>
          <a:off x="133350" y="31457900"/>
          <a:ext cx="1066799" cy="1219200"/>
        </a:xfrm>
        <a:prstGeom prst="rect">
          <a:avLst/>
        </a:prstGeom>
        <a:solidFill>
          <a:schemeClr val="accent4">
            <a:lumMod val="20000"/>
            <a:lumOff val="80000"/>
          </a:schemeClr>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baseline="0"/>
            <a:t>Select a </a:t>
          </a:r>
          <a:r>
            <a:rPr lang="en-US" sz="1000" b="1" baseline="0"/>
            <a:t>mode of transportation </a:t>
          </a:r>
          <a:r>
            <a:rPr lang="en-US" sz="1000" b="0" baseline="0"/>
            <a:t>by clicking in the cell, then choose from the drop down menu.</a:t>
          </a:r>
        </a:p>
      </xdr:txBody>
    </xdr:sp>
    <xdr:clientData fPrintsWithSheet="0"/>
  </xdr:twoCellAnchor>
  <xdr:twoCellAnchor>
    <xdr:from>
      <xdr:col>11</xdr:col>
      <xdr:colOff>53975</xdr:colOff>
      <xdr:row>222</xdr:row>
      <xdr:rowOff>9525</xdr:rowOff>
    </xdr:from>
    <xdr:to>
      <xdr:col>17</xdr:col>
      <xdr:colOff>9525</xdr:colOff>
      <xdr:row>228</xdr:row>
      <xdr:rowOff>9525</xdr:rowOff>
    </xdr:to>
    <xdr:sp macro="" textlink="">
      <xdr:nvSpPr>
        <xdr:cNvPr id="8" name="TextBox 7">
          <a:extLst>
            <a:ext uri="{FF2B5EF4-FFF2-40B4-BE49-F238E27FC236}">
              <a16:creationId xmlns:a16="http://schemas.microsoft.com/office/drawing/2014/main" id="{BB7350DE-27BF-4F49-B252-6B34E2FE607C}"/>
            </a:ext>
          </a:extLst>
        </xdr:cNvPr>
        <xdr:cNvSpPr txBox="1"/>
      </xdr:nvSpPr>
      <xdr:spPr>
        <a:xfrm>
          <a:off x="9321800" y="35137725"/>
          <a:ext cx="2898775" cy="8763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Per diem </a:t>
          </a:r>
          <a:r>
            <a:rPr lang="en-US" sz="1000" baseline="0">
              <a:solidFill>
                <a:schemeClr val="dk1"/>
              </a:solidFill>
              <a:effectLst/>
              <a:latin typeface="+mn-lt"/>
              <a:ea typeface="+mn-ea"/>
              <a:cs typeface="+mn-cs"/>
            </a:rPr>
            <a:t>is auto-calculated assuming one destination, roundtrip.  A standard 1.5 days will automatically be added to your trip duration to account for 2 travel days, calculated at 75% of the per diem rate.</a:t>
          </a:r>
          <a:endParaRPr lang="en-US" sz="1000">
            <a:effectLst/>
          </a:endParaRPr>
        </a:p>
      </xdr:txBody>
    </xdr:sp>
    <xdr:clientData fPrintsWithSheet="0"/>
  </xdr:twoCellAnchor>
  <xdr:twoCellAnchor>
    <xdr:from>
      <xdr:col>12</xdr:col>
      <xdr:colOff>3175</xdr:colOff>
      <xdr:row>196</xdr:row>
      <xdr:rowOff>136525</xdr:rowOff>
    </xdr:from>
    <xdr:to>
      <xdr:col>17</xdr:col>
      <xdr:colOff>0</xdr:colOff>
      <xdr:row>201</xdr:row>
      <xdr:rowOff>19050</xdr:rowOff>
    </xdr:to>
    <xdr:sp macro="" textlink="">
      <xdr:nvSpPr>
        <xdr:cNvPr id="9" name="TextBox 8">
          <a:extLst>
            <a:ext uri="{FF2B5EF4-FFF2-40B4-BE49-F238E27FC236}">
              <a16:creationId xmlns:a16="http://schemas.microsoft.com/office/drawing/2014/main" id="{DEB3A65E-6149-497F-B13B-127326ED6682}"/>
            </a:ext>
          </a:extLst>
        </xdr:cNvPr>
        <xdr:cNvSpPr txBox="1"/>
      </xdr:nvSpPr>
      <xdr:spPr>
        <a:xfrm>
          <a:off x="9328150" y="30911800"/>
          <a:ext cx="2882900" cy="7683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A </a:t>
          </a:r>
          <a:r>
            <a:rPr lang="en-US" sz="1000" b="1" baseline="0"/>
            <a:t>local</a:t>
          </a:r>
          <a:r>
            <a:rPr lang="en-US" sz="1000" baseline="0"/>
            <a:t> traveler is defined as an individual who regularly resides within 50 miles/80km, or a 90 minute commute, of the destination.  Local travelers are </a:t>
          </a:r>
          <a:r>
            <a:rPr lang="en-US" sz="1000" b="1" u="sng" baseline="0"/>
            <a:t>not</a:t>
          </a:r>
          <a:r>
            <a:rPr lang="en-US" sz="1000" b="1" baseline="0"/>
            <a:t> eligible </a:t>
          </a:r>
          <a:r>
            <a:rPr lang="en-US" sz="1000" baseline="0"/>
            <a:t>to receive per diem.</a:t>
          </a:r>
          <a:endParaRPr lang="en-US" sz="1000"/>
        </a:p>
      </xdr:txBody>
    </xdr:sp>
    <xdr:clientData fPrintsWithSheet="0"/>
  </xdr:twoCellAnchor>
  <xdr:twoCellAnchor>
    <xdr:from>
      <xdr:col>11</xdr:col>
      <xdr:colOff>53975</xdr:colOff>
      <xdr:row>276</xdr:row>
      <xdr:rowOff>31750</xdr:rowOff>
    </xdr:from>
    <xdr:to>
      <xdr:col>16</xdr:col>
      <xdr:colOff>438150</xdr:colOff>
      <xdr:row>282</xdr:row>
      <xdr:rowOff>114300</xdr:rowOff>
    </xdr:to>
    <xdr:sp macro="" textlink="">
      <xdr:nvSpPr>
        <xdr:cNvPr id="10" name="TextBox 9">
          <a:extLst>
            <a:ext uri="{FF2B5EF4-FFF2-40B4-BE49-F238E27FC236}">
              <a16:creationId xmlns:a16="http://schemas.microsoft.com/office/drawing/2014/main" id="{642DA9F3-2AB6-461F-8DB4-9B8AAE005F96}"/>
            </a:ext>
          </a:extLst>
        </xdr:cNvPr>
        <xdr:cNvSpPr txBox="1"/>
      </xdr:nvSpPr>
      <xdr:spPr>
        <a:xfrm>
          <a:off x="9321800" y="44275375"/>
          <a:ext cx="2879725" cy="12255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baseline="0">
              <a:solidFill>
                <a:srgbClr val="FF0000"/>
              </a:solidFill>
            </a:rPr>
            <a:t>International travelers on CRDF Global grants </a:t>
          </a:r>
          <a:r>
            <a:rPr lang="en-US" sz="1000" b="1" baseline="0">
              <a:solidFill>
                <a:srgbClr val="FF0000"/>
              </a:solidFill>
            </a:rPr>
            <a:t>are required to have an active travel medical insurance policy during their dates of travel.</a:t>
          </a:r>
          <a:r>
            <a:rPr lang="en-US" sz="1000" b="0" baseline="0">
              <a:solidFill>
                <a:srgbClr val="FF0000"/>
              </a:solidFill>
            </a:rPr>
            <a:t>  CRDF Global has a precompeted vendor that provides such policies.  </a:t>
          </a:r>
          <a:r>
            <a:rPr lang="en-US" sz="1000" b="1" baseline="0">
              <a:solidFill>
                <a:srgbClr val="FF0000"/>
              </a:solidFill>
            </a:rPr>
            <a:t>You are not required to use this vendor</a:t>
          </a:r>
          <a:r>
            <a:rPr lang="en-US" sz="1000" b="0" baseline="0">
              <a:solidFill>
                <a:srgbClr val="FF0000"/>
              </a:solidFill>
            </a:rPr>
            <a:t>, but if you would like to, please select "yes" and the vendor/rate will be provided for you.</a:t>
          </a:r>
          <a:endParaRPr lang="en-US" sz="1000" b="0">
            <a:solidFill>
              <a:srgbClr val="FF0000"/>
            </a:solidFill>
          </a:endParaRPr>
        </a:p>
      </xdr:txBody>
    </xdr:sp>
    <xdr:clientData fPrintsWithSheet="0"/>
  </xdr:twoCellAnchor>
  <xdr:twoCellAnchor>
    <xdr:from>
      <xdr:col>12</xdr:col>
      <xdr:colOff>12700</xdr:colOff>
      <xdr:row>268</xdr:row>
      <xdr:rowOff>126999</xdr:rowOff>
    </xdr:from>
    <xdr:to>
      <xdr:col>17</xdr:col>
      <xdr:colOff>9525</xdr:colOff>
      <xdr:row>274</xdr:row>
      <xdr:rowOff>180975</xdr:rowOff>
    </xdr:to>
    <xdr:sp macro="" textlink="">
      <xdr:nvSpPr>
        <xdr:cNvPr id="11" name="TextBox 10">
          <a:extLst>
            <a:ext uri="{FF2B5EF4-FFF2-40B4-BE49-F238E27FC236}">
              <a16:creationId xmlns:a16="http://schemas.microsoft.com/office/drawing/2014/main" id="{5860A72C-0520-490F-9DE2-FDC0E79E9281}"/>
            </a:ext>
          </a:extLst>
        </xdr:cNvPr>
        <xdr:cNvSpPr txBox="1"/>
      </xdr:nvSpPr>
      <xdr:spPr>
        <a:xfrm>
          <a:off x="9337675" y="43113324"/>
          <a:ext cx="2882900" cy="930276"/>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Per diem </a:t>
          </a:r>
          <a:r>
            <a:rPr lang="en-US" sz="1000" baseline="0">
              <a:solidFill>
                <a:schemeClr val="dk1"/>
              </a:solidFill>
              <a:effectLst/>
              <a:latin typeface="+mn-lt"/>
              <a:ea typeface="+mn-ea"/>
              <a:cs typeface="+mn-cs"/>
            </a:rPr>
            <a:t>is auto-calculated assuming one destination, roundtrip.  A standard 1.5 days will automatically be added to your trip duration to account for 2 travel days, calculated at 75% of the per diem rate.</a:t>
          </a:r>
          <a:endParaRPr lang="en-US" sz="1000">
            <a:effectLst/>
          </a:endParaRPr>
        </a:p>
      </xdr:txBody>
    </xdr:sp>
    <xdr:clientData fPrintsWithSheet="0"/>
  </xdr:twoCellAnchor>
  <xdr:twoCellAnchor>
    <xdr:from>
      <xdr:col>12</xdr:col>
      <xdr:colOff>12700</xdr:colOff>
      <xdr:row>307</xdr:row>
      <xdr:rowOff>127000</xdr:rowOff>
    </xdr:from>
    <xdr:to>
      <xdr:col>17</xdr:col>
      <xdr:colOff>19050</xdr:colOff>
      <xdr:row>326</xdr:row>
      <xdr:rowOff>104775</xdr:rowOff>
    </xdr:to>
    <xdr:sp macro="" textlink="">
      <xdr:nvSpPr>
        <xdr:cNvPr id="12" name="TextBox 11">
          <a:extLst>
            <a:ext uri="{FF2B5EF4-FFF2-40B4-BE49-F238E27FC236}">
              <a16:creationId xmlns:a16="http://schemas.microsoft.com/office/drawing/2014/main" id="{C9195CA5-2A74-4AB7-886E-DD176206B8B6}"/>
            </a:ext>
          </a:extLst>
        </xdr:cNvPr>
        <xdr:cNvSpPr txBox="1"/>
      </xdr:nvSpPr>
      <xdr:spPr>
        <a:xfrm>
          <a:off x="9337675" y="49923700"/>
          <a:ext cx="2892425" cy="35306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a:t>
          </a:r>
          <a:r>
            <a:rPr lang="en-US" sz="1000" b="1" baseline="0"/>
            <a:t> costs </a:t>
          </a:r>
          <a:r>
            <a:rPr lang="en-US" sz="1000" b="0" baseline="0"/>
            <a:t>may be claimed in various ways, or not at all.  Indirect costs in this budget may not exceed any cap stipulated in the RFP, or by the Funding agency.</a:t>
          </a:r>
          <a:br>
            <a:rPr lang="en-US" sz="1000" b="0" baseline="0"/>
          </a:br>
          <a:br>
            <a:rPr lang="en-US" sz="1000" b="0" baseline="0"/>
          </a:br>
          <a:r>
            <a:rPr lang="en-US" sz="1000" b="0" baseline="0"/>
            <a:t>If your institution has a </a:t>
          </a:r>
          <a:r>
            <a:rPr lang="en-US" sz="1000" b="1" baseline="0"/>
            <a:t>Negotiated Indirect Cost Rate Agreement (NICRA) </a:t>
          </a:r>
          <a:r>
            <a:rPr lang="en-US" sz="1000" b="0" baseline="0"/>
            <a:t>that rate may be represented in full here.  See </a:t>
          </a:r>
          <a:r>
            <a:rPr lang="en-US" sz="1000" b="1" baseline="0"/>
            <a:t>References</a:t>
          </a:r>
          <a:r>
            <a:rPr lang="en-US" sz="1000" b="0" baseline="0"/>
            <a:t> for more detail on NICRA.</a:t>
          </a:r>
          <a:br>
            <a:rPr lang="en-US" sz="1000" b="0" baseline="0"/>
          </a:br>
          <a:br>
            <a:rPr lang="en-US" sz="1000" b="0" baseline="0"/>
          </a:br>
          <a:r>
            <a:rPr lang="en-US" sz="1000" b="0" baseline="0"/>
            <a:t>If your institution does not have a NICRA, you may claim the </a:t>
          </a:r>
          <a:r>
            <a:rPr lang="en-US" sz="1000" b="1" baseline="0"/>
            <a:t>de minimum rate of 10%, </a:t>
          </a:r>
          <a:r>
            <a:rPr lang="en-US" sz="1000" b="0" baseline="0"/>
            <a:t>or opt to not include indirect costs in this budget.</a:t>
          </a:r>
          <a:br>
            <a:rPr lang="en-US" sz="1000" b="0" baseline="0"/>
          </a:br>
          <a:br>
            <a:rPr lang="en-US" sz="1000" b="0" baseline="0"/>
          </a:br>
          <a:r>
            <a:rPr lang="en-US" sz="1000" b="0" baseline="0">
              <a:solidFill>
                <a:srgbClr val="FF0000"/>
              </a:solidFill>
            </a:rPr>
            <a:t>If your institution has a NICRA and wishes to costshare all or part of their indirect costs, please move to the </a:t>
          </a:r>
          <a:r>
            <a:rPr lang="en-US" sz="1000" b="1" baseline="0">
              <a:solidFill>
                <a:srgbClr val="FF0000"/>
              </a:solidFill>
            </a:rPr>
            <a:t>Costshare</a:t>
          </a:r>
          <a:r>
            <a:rPr lang="en-US" sz="1000" b="0" baseline="0">
              <a:solidFill>
                <a:srgbClr val="FF0000"/>
              </a:solidFill>
            </a:rPr>
            <a:t> tab and follow the instructions.</a:t>
          </a:r>
        </a:p>
        <a:p>
          <a:endParaRPr lang="en-US" sz="1000" b="0" baseline="0"/>
        </a:p>
        <a:p>
          <a:r>
            <a:rPr lang="en-US" sz="1000" b="1" baseline="0"/>
            <a:t>If the RFP stipulated a cap on the indirect cost rate</a:t>
          </a:r>
          <a:r>
            <a:rPr lang="en-US" sz="1000" b="0" baseline="0"/>
            <a:t>, please choose "Capped" from the drop down menu and enter that capped rate and instructed.</a:t>
          </a:r>
          <a:endParaRPr lang="en-US" sz="1000" b="0"/>
        </a:p>
      </xdr:txBody>
    </xdr:sp>
    <xdr:clientData fPrintsWithSheet="0"/>
  </xdr:twoCellAnchor>
  <xdr:twoCellAnchor>
    <xdr:from>
      <xdr:col>12</xdr:col>
      <xdr:colOff>3175</xdr:colOff>
      <xdr:row>327</xdr:row>
      <xdr:rowOff>6349</xdr:rowOff>
    </xdr:from>
    <xdr:to>
      <xdr:col>17</xdr:col>
      <xdr:colOff>0</xdr:colOff>
      <xdr:row>330</xdr:row>
      <xdr:rowOff>104774</xdr:rowOff>
    </xdr:to>
    <xdr:sp macro="" textlink="">
      <xdr:nvSpPr>
        <xdr:cNvPr id="13" name="TextBox 12">
          <a:extLst>
            <a:ext uri="{FF2B5EF4-FFF2-40B4-BE49-F238E27FC236}">
              <a16:creationId xmlns:a16="http://schemas.microsoft.com/office/drawing/2014/main" id="{64EC6867-32DC-43B1-A58A-73B85E8F0B82}"/>
            </a:ext>
          </a:extLst>
        </xdr:cNvPr>
        <xdr:cNvSpPr txBox="1"/>
      </xdr:nvSpPr>
      <xdr:spPr>
        <a:xfrm>
          <a:off x="9328150" y="53546374"/>
          <a:ext cx="2882900" cy="66992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Modified</a:t>
          </a:r>
          <a:r>
            <a:rPr lang="en-US" sz="1000" b="1" baseline="0"/>
            <a:t> Total Direct Costs </a:t>
          </a:r>
          <a:r>
            <a:rPr lang="en-US" sz="1000" b="0" baseline="0"/>
            <a:t>are calculated to exclude ineligible expenses. The indirect cost rate is only applied to MTDCs.  See </a:t>
          </a:r>
          <a:r>
            <a:rPr lang="en-US" sz="1000" b="1" baseline="0"/>
            <a:t>References</a:t>
          </a:r>
          <a:r>
            <a:rPr lang="en-US" sz="1000" b="0" baseline="0"/>
            <a:t> for more details.</a:t>
          </a:r>
          <a:endParaRPr lang="en-US" sz="1000" b="0"/>
        </a:p>
      </xdr:txBody>
    </xdr:sp>
    <xdr:clientData fPrintsWithSheet="0"/>
  </xdr:twoCellAnchor>
  <xdr:twoCellAnchor>
    <xdr:from>
      <xdr:col>12</xdr:col>
      <xdr:colOff>6350</xdr:colOff>
      <xdr:row>212</xdr:row>
      <xdr:rowOff>127000</xdr:rowOff>
    </xdr:from>
    <xdr:to>
      <xdr:col>17</xdr:col>
      <xdr:colOff>0</xdr:colOff>
      <xdr:row>221</xdr:row>
      <xdr:rowOff>28575</xdr:rowOff>
    </xdr:to>
    <xdr:sp macro="" textlink="">
      <xdr:nvSpPr>
        <xdr:cNvPr id="14" name="TextBox 13">
          <a:extLst>
            <a:ext uri="{FF2B5EF4-FFF2-40B4-BE49-F238E27FC236}">
              <a16:creationId xmlns:a16="http://schemas.microsoft.com/office/drawing/2014/main" id="{B31A06CA-41E1-4F00-8922-A52B8ADCCABF}"/>
            </a:ext>
          </a:extLst>
        </xdr:cNvPr>
        <xdr:cNvSpPr txBox="1"/>
      </xdr:nvSpPr>
      <xdr:spPr>
        <a:xfrm>
          <a:off x="9331325" y="33883600"/>
          <a:ext cx="2879725" cy="1082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rates</a:t>
          </a:r>
          <a:r>
            <a:rPr lang="en-US" sz="1000" baseline="0"/>
            <a:t>:</a:t>
          </a:r>
          <a:br>
            <a:rPr lang="en-US" sz="1000" baseline="0"/>
          </a:br>
          <a:r>
            <a:rPr lang="en-US" sz="1000" baseline="0"/>
            <a:t>For </a:t>
          </a:r>
          <a:r>
            <a:rPr lang="en-US" sz="1000" b="1" baseline="0"/>
            <a:t>U.S. cities</a:t>
          </a:r>
          <a:r>
            <a:rPr lang="en-US" sz="1000" baseline="0"/>
            <a:t>, please use the rates published by the U.S. GSA (See References for link.)</a:t>
          </a:r>
        </a:p>
        <a:p>
          <a:br>
            <a:rPr lang="en-US" sz="1000" baseline="0"/>
          </a:br>
          <a:r>
            <a:rPr lang="en-US" sz="1000" baseline="0"/>
            <a:t>For </a:t>
          </a:r>
          <a:r>
            <a:rPr lang="en-US" sz="1000" b="1" baseline="0"/>
            <a:t>non-U.S. cities</a:t>
          </a:r>
          <a:r>
            <a:rPr lang="en-US" sz="1000" baseline="0"/>
            <a:t>, please use the rates published by the U.S. Dept. of State (See References for link.)</a:t>
          </a:r>
          <a:endParaRPr lang="en-US" sz="1000"/>
        </a:p>
      </xdr:txBody>
    </xdr:sp>
    <xdr:clientData fPrintsWithSheet="0"/>
  </xdr:twoCellAnchor>
  <xdr:twoCellAnchor>
    <xdr:from>
      <xdr:col>12</xdr:col>
      <xdr:colOff>0</xdr:colOff>
      <xdr:row>86</xdr:row>
      <xdr:rowOff>66675</xdr:rowOff>
    </xdr:from>
    <xdr:to>
      <xdr:col>17</xdr:col>
      <xdr:colOff>9525</xdr:colOff>
      <xdr:row>90</xdr:row>
      <xdr:rowOff>123825</xdr:rowOff>
    </xdr:to>
    <xdr:sp macro="" textlink="">
      <xdr:nvSpPr>
        <xdr:cNvPr id="15" name="TextBox 14">
          <a:extLst>
            <a:ext uri="{FF2B5EF4-FFF2-40B4-BE49-F238E27FC236}">
              <a16:creationId xmlns:a16="http://schemas.microsoft.com/office/drawing/2014/main" id="{A56D7519-E470-4E38-900D-17E49A7F2B34}"/>
            </a:ext>
          </a:extLst>
        </xdr:cNvPr>
        <xdr:cNvSpPr txBox="1"/>
      </xdr:nvSpPr>
      <xdr:spPr>
        <a:xfrm>
          <a:off x="9324975" y="13944600"/>
          <a:ext cx="2895600" cy="819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Equipment</a:t>
          </a:r>
          <a:r>
            <a:rPr lang="en-US" sz="1000" baseline="0"/>
            <a:t> is a single item valued at more than $1000 and with a use life of more than one year. </a:t>
          </a:r>
        </a:p>
        <a:p>
          <a:endParaRPr lang="en-US" sz="1000" baseline="0"/>
        </a:p>
        <a:p>
          <a:r>
            <a:rPr lang="en-US" sz="1000" baseline="0"/>
            <a:t>The </a:t>
          </a:r>
          <a:r>
            <a:rPr lang="en-US" sz="1000" b="1" baseline="0"/>
            <a:t>micropurchase</a:t>
          </a:r>
          <a:r>
            <a:rPr lang="en-US" sz="1000" baseline="0"/>
            <a:t> threshold applies to </a:t>
          </a:r>
          <a:r>
            <a:rPr lang="en-US" sz="1000" b="1" baseline="0"/>
            <a:t>equipment</a:t>
          </a:r>
          <a:r>
            <a:rPr lang="en-US" sz="1000" baseline="0"/>
            <a:t>.</a:t>
          </a:r>
          <a:endParaRPr lang="en-US" sz="1000"/>
        </a:p>
      </xdr:txBody>
    </xdr:sp>
    <xdr:clientData fPrintsWithSheet="0"/>
  </xdr:twoCellAnchor>
  <xdr:twoCellAnchor>
    <xdr:from>
      <xdr:col>12</xdr:col>
      <xdr:colOff>0</xdr:colOff>
      <xdr:row>259</xdr:row>
      <xdr:rowOff>95250</xdr:rowOff>
    </xdr:from>
    <xdr:to>
      <xdr:col>16</xdr:col>
      <xdr:colOff>441325</xdr:colOff>
      <xdr:row>267</xdr:row>
      <xdr:rowOff>73025</xdr:rowOff>
    </xdr:to>
    <xdr:sp macro="" textlink="">
      <xdr:nvSpPr>
        <xdr:cNvPr id="16" name="TextBox 15">
          <a:extLst>
            <a:ext uri="{FF2B5EF4-FFF2-40B4-BE49-F238E27FC236}">
              <a16:creationId xmlns:a16="http://schemas.microsoft.com/office/drawing/2014/main" id="{16FB76C3-4E2A-4E37-A709-2F81D556AEF1}"/>
            </a:ext>
          </a:extLst>
        </xdr:cNvPr>
        <xdr:cNvSpPr txBox="1"/>
      </xdr:nvSpPr>
      <xdr:spPr>
        <a:xfrm>
          <a:off x="9324975" y="41900475"/>
          <a:ext cx="2879725" cy="1082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rates</a:t>
          </a:r>
          <a:r>
            <a:rPr lang="en-US" sz="1000" baseline="0"/>
            <a:t>:</a:t>
          </a:r>
          <a:br>
            <a:rPr lang="en-US" sz="1000" baseline="0"/>
          </a:br>
          <a:r>
            <a:rPr lang="en-US" sz="1000" baseline="0"/>
            <a:t>For </a:t>
          </a:r>
          <a:r>
            <a:rPr lang="en-US" sz="1000" b="1" baseline="0"/>
            <a:t>U.S. cities</a:t>
          </a:r>
          <a:r>
            <a:rPr lang="en-US" sz="1000" baseline="0"/>
            <a:t>, please use the rates published by the U.S. GSA (See References for link.)</a:t>
          </a:r>
        </a:p>
        <a:p>
          <a:br>
            <a:rPr lang="en-US" sz="1000" baseline="0"/>
          </a:br>
          <a:r>
            <a:rPr lang="en-US" sz="1000" baseline="0"/>
            <a:t>For </a:t>
          </a:r>
          <a:r>
            <a:rPr lang="en-US" sz="1000" b="1" baseline="0"/>
            <a:t>non-U.S. cities</a:t>
          </a:r>
          <a:r>
            <a:rPr lang="en-US" sz="1000" baseline="0"/>
            <a:t>, please use the rates published by the U.S. Dept. of State (See References for link.)</a:t>
          </a:r>
          <a:endParaRPr lang="en-US" sz="10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7</xdr:col>
      <xdr:colOff>638175</xdr:colOff>
      <xdr:row>216</xdr:row>
      <xdr:rowOff>9525</xdr:rowOff>
    </xdr:from>
    <xdr:to>
      <xdr:col>9</xdr:col>
      <xdr:colOff>819150</xdr:colOff>
      <xdr:row>218</xdr:row>
      <xdr:rowOff>161925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4B24E95-672A-4DF2-B62F-CA785270BAFC}"/>
            </a:ext>
          </a:extLst>
        </xdr:cNvPr>
        <xdr:cNvSpPr/>
      </xdr:nvSpPr>
      <xdr:spPr>
        <a:xfrm>
          <a:off x="7591425" y="35537775"/>
          <a:ext cx="1571625" cy="533400"/>
        </a:xfrm>
        <a:prstGeom prst="rect">
          <a:avLst/>
        </a:prstGeom>
        <a:solidFill>
          <a:schemeClr val="tx2">
            <a:lumMod val="60000"/>
            <a:lumOff val="40000"/>
          </a:schemeClr>
        </a:solidFill>
        <a:ln>
          <a:solidFill>
            <a:schemeClr val="tx2">
              <a:lumMod val="60000"/>
              <a:lumOff val="4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Click</a:t>
          </a:r>
          <a:r>
            <a:rPr lang="en-US" sz="1000" b="0" cap="none" spc="0" baseline="0">
              <a:ln w="0"/>
              <a:solidFill>
                <a:schemeClr val="tx1"/>
              </a:solidFill>
              <a:effectLst/>
            </a:rPr>
            <a:t> here to start</a:t>
          </a:r>
          <a:br>
            <a:rPr lang="en-US" sz="1000" b="0" cap="none" spc="0" baseline="0">
              <a:ln w="0"/>
              <a:solidFill>
                <a:schemeClr val="tx1"/>
              </a:solidFill>
              <a:effectLst/>
            </a:rPr>
          </a:br>
          <a:r>
            <a:rPr lang="en-US" sz="1000" b="0" cap="none" spc="0" baseline="0">
              <a:ln w="0"/>
              <a:solidFill>
                <a:schemeClr val="tx1"/>
              </a:solidFill>
              <a:effectLst/>
            </a:rPr>
            <a:t> Budget Narrative</a:t>
          </a:r>
          <a:endParaRPr lang="en-US" sz="1000" b="0" cap="none" spc="0">
            <a:ln w="0"/>
            <a:solidFill>
              <a:schemeClr val="tx1"/>
            </a:solidFill>
            <a:effectLst/>
          </a:endParaRPr>
        </a:p>
      </xdr:txBody>
    </xdr:sp>
    <xdr:clientData/>
  </xdr:twoCellAnchor>
  <xdr:twoCellAnchor>
    <xdr:from>
      <xdr:col>12</xdr:col>
      <xdr:colOff>9524</xdr:colOff>
      <xdr:row>146</xdr:row>
      <xdr:rowOff>57150</xdr:rowOff>
    </xdr:from>
    <xdr:to>
      <xdr:col>17</xdr:col>
      <xdr:colOff>312419</xdr:colOff>
      <xdr:row>152</xdr:row>
      <xdr:rowOff>60960</xdr:rowOff>
    </xdr:to>
    <xdr:sp macro="" textlink="">
      <xdr:nvSpPr>
        <xdr:cNvPr id="4" name="TextBox 3">
          <a:extLst>
            <a:ext uri="{FF2B5EF4-FFF2-40B4-BE49-F238E27FC236}">
              <a16:creationId xmlns:a16="http://schemas.microsoft.com/office/drawing/2014/main" id="{9777AD7F-AA5F-4364-AA20-A3ADC2D28ED0}"/>
            </a:ext>
          </a:extLst>
        </xdr:cNvPr>
        <xdr:cNvSpPr txBox="1"/>
      </xdr:nvSpPr>
      <xdr:spPr>
        <a:xfrm>
          <a:off x="8482964" y="26963370"/>
          <a:ext cx="3198495" cy="110109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If meals are being provided </a:t>
          </a:r>
          <a:r>
            <a:rPr lang="en-US" sz="1000"/>
            <a:t>at the event (i.e. networking dinner, catered lunches, or breakfast is included in</a:t>
          </a:r>
          <a:r>
            <a:rPr lang="en-US" sz="1000" baseline="0"/>
            <a:t> the lodging accomodations) those meals must be deducted from the budget total.</a:t>
          </a:r>
          <a:br>
            <a:rPr lang="en-US" sz="1000" baseline="0"/>
          </a:br>
          <a:br>
            <a:rPr lang="en-US" sz="1000" baseline="0"/>
          </a:br>
          <a:r>
            <a:rPr lang="en-US" sz="1000" baseline="0"/>
            <a:t>Please use this table to calculate M&amp;IE deductions.</a:t>
          </a:r>
          <a:endParaRPr lang="en-US" sz="1000"/>
        </a:p>
      </xdr:txBody>
    </xdr:sp>
    <xdr:clientData fPrintsWithSheet="0"/>
  </xdr:twoCellAnchor>
  <xdr:twoCellAnchor>
    <xdr:from>
      <xdr:col>12</xdr:col>
      <xdr:colOff>9524</xdr:colOff>
      <xdr:row>153</xdr:row>
      <xdr:rowOff>161924</xdr:rowOff>
    </xdr:from>
    <xdr:to>
      <xdr:col>17</xdr:col>
      <xdr:colOff>358139</xdr:colOff>
      <xdr:row>161</xdr:row>
      <xdr:rowOff>47625</xdr:rowOff>
    </xdr:to>
    <xdr:sp macro="" textlink="">
      <xdr:nvSpPr>
        <xdr:cNvPr id="7" name="TextBox 6">
          <a:extLst>
            <a:ext uri="{FF2B5EF4-FFF2-40B4-BE49-F238E27FC236}">
              <a16:creationId xmlns:a16="http://schemas.microsoft.com/office/drawing/2014/main" id="{AAF2D312-B450-43E9-ADBE-F4B6534A1B94}"/>
            </a:ext>
          </a:extLst>
        </xdr:cNvPr>
        <xdr:cNvSpPr txBox="1"/>
      </xdr:nvSpPr>
      <xdr:spPr>
        <a:xfrm>
          <a:off x="8482964" y="28348304"/>
          <a:ext cx="3244215" cy="134874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mn-lt"/>
              <a:ea typeface="+mn-ea"/>
              <a:cs typeface="+mn-cs"/>
            </a:rPr>
            <a:t>If lodging will be provided in a room block </a:t>
          </a:r>
          <a:r>
            <a:rPr lang="en-US" sz="1000" baseline="0">
              <a:solidFill>
                <a:schemeClr val="dk1"/>
              </a:solidFill>
              <a:effectLst/>
              <a:latin typeface="+mn-lt"/>
              <a:ea typeface="+mn-ea"/>
              <a:cs typeface="+mn-cs"/>
            </a:rPr>
            <a:t>with a special group rate, please enter the room block information above in the "Workshop Preparation" Facilities &amp; Equipment section. </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mn-lt"/>
              <a:ea typeface="+mn-ea"/>
              <a:cs typeface="+mn-cs"/>
            </a:rPr>
            <a:t>If lodging arrangements are unknown at this time</a:t>
          </a:r>
          <a:r>
            <a:rPr lang="en-US" sz="1000" baseline="0">
              <a:solidFill>
                <a:schemeClr val="dk1"/>
              </a:solidFill>
              <a:effectLst/>
              <a:latin typeface="+mn-lt"/>
              <a:ea typeface="+mn-ea"/>
              <a:cs typeface="+mn-cs"/>
            </a:rPr>
            <a:t>, please use this section to calculate estimated lodging costs by entering traveler information.</a:t>
          </a:r>
          <a:endParaRPr lang="en-US" sz="1000">
            <a:effectLst/>
          </a:endParaRPr>
        </a:p>
        <a:p>
          <a:endParaRPr lang="en-US" sz="1000"/>
        </a:p>
      </xdr:txBody>
    </xdr:sp>
    <xdr:clientData fPrintsWithSheet="0"/>
  </xdr:twoCellAnchor>
  <xdr:twoCellAnchor>
    <xdr:from>
      <xdr:col>12</xdr:col>
      <xdr:colOff>0</xdr:colOff>
      <xdr:row>166</xdr:row>
      <xdr:rowOff>9525</xdr:rowOff>
    </xdr:from>
    <xdr:to>
      <xdr:col>17</xdr:col>
      <xdr:colOff>350520</xdr:colOff>
      <xdr:row>172</xdr:row>
      <xdr:rowOff>142875</xdr:rowOff>
    </xdr:to>
    <xdr:sp macro="" textlink="">
      <xdr:nvSpPr>
        <xdr:cNvPr id="8" name="TextBox 7">
          <a:extLst>
            <a:ext uri="{FF2B5EF4-FFF2-40B4-BE49-F238E27FC236}">
              <a16:creationId xmlns:a16="http://schemas.microsoft.com/office/drawing/2014/main" id="{59B2E59A-44EC-4AA6-88C2-7B03B6D10BE2}"/>
            </a:ext>
          </a:extLst>
        </xdr:cNvPr>
        <xdr:cNvSpPr txBox="1"/>
      </xdr:nvSpPr>
      <xdr:spPr>
        <a:xfrm>
          <a:off x="8473440" y="30573345"/>
          <a:ext cx="3246120" cy="123063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baseline="0">
              <a:solidFill>
                <a:sysClr val="windowText" lastClr="000000"/>
              </a:solidFill>
            </a:rPr>
            <a:t>International travelers on CRDF Global grants </a:t>
          </a:r>
          <a:r>
            <a:rPr lang="en-US" sz="1000" b="1" baseline="0">
              <a:solidFill>
                <a:sysClr val="windowText" lastClr="000000"/>
              </a:solidFill>
            </a:rPr>
            <a:t>are required to have an active travel medical insurance policy during their dates of travel.</a:t>
          </a:r>
          <a:r>
            <a:rPr lang="en-US" sz="1000" b="0" baseline="0">
              <a:solidFill>
                <a:sysClr val="windowText" lastClr="000000"/>
              </a:solidFill>
            </a:rPr>
            <a:t>  CRDF Global has a precompeted vendor that provides such policies.  </a:t>
          </a:r>
          <a:r>
            <a:rPr lang="en-US" sz="1000" b="1" baseline="0">
              <a:solidFill>
                <a:sysClr val="windowText" lastClr="000000"/>
              </a:solidFill>
            </a:rPr>
            <a:t>You are not required to use this vendor</a:t>
          </a:r>
          <a:r>
            <a:rPr lang="en-US" sz="1000" b="0" baseline="0">
              <a:solidFill>
                <a:sysClr val="windowText" lastClr="000000"/>
              </a:solidFill>
            </a:rPr>
            <a:t>, but if you would like to, please select "yes" and the vendor/rate will be provided for you.</a:t>
          </a:r>
          <a:endParaRPr lang="en-US" sz="1000" b="0">
            <a:solidFill>
              <a:sysClr val="windowText" lastClr="000000"/>
            </a:solidFill>
          </a:endParaRPr>
        </a:p>
      </xdr:txBody>
    </xdr:sp>
    <xdr:clientData fPrintsWithSheet="0"/>
  </xdr:twoCellAnchor>
  <xdr:twoCellAnchor>
    <xdr:from>
      <xdr:col>12</xdr:col>
      <xdr:colOff>12325</xdr:colOff>
      <xdr:row>138</xdr:row>
      <xdr:rowOff>158115</xdr:rowOff>
    </xdr:from>
    <xdr:to>
      <xdr:col>17</xdr:col>
      <xdr:colOff>281940</xdr:colOff>
      <xdr:row>143</xdr:row>
      <xdr:rowOff>135255</xdr:rowOff>
    </xdr:to>
    <xdr:sp macro="" textlink="">
      <xdr:nvSpPr>
        <xdr:cNvPr id="9" name="TextBox 8">
          <a:extLst>
            <a:ext uri="{FF2B5EF4-FFF2-40B4-BE49-F238E27FC236}">
              <a16:creationId xmlns:a16="http://schemas.microsoft.com/office/drawing/2014/main" id="{63987F74-3C32-4D26-B86D-46D553CFBD81}"/>
            </a:ext>
          </a:extLst>
        </xdr:cNvPr>
        <xdr:cNvSpPr txBox="1"/>
      </xdr:nvSpPr>
      <xdr:spPr>
        <a:xfrm>
          <a:off x="8485765" y="25601295"/>
          <a:ext cx="3165215" cy="89154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M&amp;IE (Meals &amp; Incidental Expenses) </a:t>
          </a:r>
          <a:r>
            <a:rPr lang="en-US" sz="1000" baseline="0"/>
            <a:t>is auto-calculated assuming one destination, roundtrip.  A standard 1.5 days will automatically be added to your trip duration to account for 2 travel days, calculated at 75% of the per diem rate.</a:t>
          </a:r>
          <a:endParaRPr lang="en-US" sz="1000"/>
        </a:p>
      </xdr:txBody>
    </xdr:sp>
    <xdr:clientData fPrintsWithSheet="0"/>
  </xdr:twoCellAnchor>
  <xdr:twoCellAnchor>
    <xdr:from>
      <xdr:col>12</xdr:col>
      <xdr:colOff>10420</xdr:colOff>
      <xdr:row>118</xdr:row>
      <xdr:rowOff>129540</xdr:rowOff>
    </xdr:from>
    <xdr:to>
      <xdr:col>17</xdr:col>
      <xdr:colOff>267596</xdr:colOff>
      <xdr:row>121</xdr:row>
      <xdr:rowOff>10310</xdr:rowOff>
    </xdr:to>
    <xdr:sp macro="" textlink="">
      <xdr:nvSpPr>
        <xdr:cNvPr id="10" name="TextBox 9">
          <a:hlinkClick xmlns:r="http://schemas.openxmlformats.org/officeDocument/2006/relationships" r:id="rId2"/>
          <a:extLst>
            <a:ext uri="{FF2B5EF4-FFF2-40B4-BE49-F238E27FC236}">
              <a16:creationId xmlns:a16="http://schemas.microsoft.com/office/drawing/2014/main" id="{FBF0C21D-6FCF-4A0D-9A34-76E64F3165CC}"/>
            </a:ext>
          </a:extLst>
        </xdr:cNvPr>
        <xdr:cNvSpPr txBox="1"/>
      </xdr:nvSpPr>
      <xdr:spPr>
        <a:xfrm>
          <a:off x="8483860" y="22433280"/>
          <a:ext cx="3152776" cy="42941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US Travel:</a:t>
          </a:r>
        </a:p>
        <a:p>
          <a:r>
            <a:rPr lang="en-US" sz="1000" baseline="0"/>
            <a:t>Mileage rates for 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0</xdr:colOff>
      <xdr:row>134</xdr:row>
      <xdr:rowOff>153744</xdr:rowOff>
    </xdr:from>
    <xdr:to>
      <xdr:col>17</xdr:col>
      <xdr:colOff>305696</xdr:colOff>
      <xdr:row>138</xdr:row>
      <xdr:rowOff>67385</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018D2854-EC84-41B6-92FF-8FE49C2FEA3E}"/>
            </a:ext>
          </a:extLst>
        </xdr:cNvPr>
        <xdr:cNvSpPr txBox="1"/>
      </xdr:nvSpPr>
      <xdr:spPr>
        <a:xfrm>
          <a:off x="8473440" y="24865404"/>
          <a:ext cx="3201296" cy="64516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US Per diem rates</a:t>
          </a:r>
          <a:r>
            <a:rPr lang="en-US" sz="1000" baseline="0"/>
            <a:t>:</a:t>
          </a:r>
          <a:br>
            <a:rPr lang="en-US" sz="1000" baseline="0"/>
          </a:br>
          <a:r>
            <a:rPr lang="en-US" sz="1000" baseline="0"/>
            <a:t>For </a:t>
          </a:r>
          <a:r>
            <a:rPr lang="en-US" sz="1000" b="1" baseline="0"/>
            <a:t>U.S. cities</a:t>
          </a:r>
          <a:r>
            <a:rPr lang="en-US" sz="1000" baseline="0"/>
            <a:t>, please use the rates published by the U.S. Rates can be found </a:t>
          </a:r>
          <a:r>
            <a:rPr lang="en-US" sz="1000" baseline="0">
              <a:solidFill>
                <a:srgbClr val="002060"/>
              </a:solidFill>
            </a:rPr>
            <a:t>here</a:t>
          </a:r>
          <a:r>
            <a:rPr lang="en-US" sz="1000" baseline="0"/>
            <a:t>.</a:t>
          </a:r>
        </a:p>
        <a:p>
          <a:br>
            <a:rPr lang="en-US" sz="1000" baseline="0"/>
          </a:br>
          <a:endParaRPr lang="en-US" sz="1000"/>
        </a:p>
      </xdr:txBody>
    </xdr:sp>
    <xdr:clientData fPrintsWithSheet="0"/>
  </xdr:twoCellAnchor>
  <xdr:twoCellAnchor>
    <xdr:from>
      <xdr:col>12</xdr:col>
      <xdr:colOff>38996</xdr:colOff>
      <xdr:row>129</xdr:row>
      <xdr:rowOff>110714</xdr:rowOff>
    </xdr:from>
    <xdr:to>
      <xdr:col>17</xdr:col>
      <xdr:colOff>281940</xdr:colOff>
      <xdr:row>134</xdr:row>
      <xdr:rowOff>86211</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01FA7006-35A9-4E0E-8669-854AE1A96C01}"/>
            </a:ext>
          </a:extLst>
        </xdr:cNvPr>
        <xdr:cNvSpPr txBox="1"/>
      </xdr:nvSpPr>
      <xdr:spPr>
        <a:xfrm>
          <a:off x="8512436" y="24151814"/>
          <a:ext cx="3138544" cy="64605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Foreign Per diem rates</a:t>
          </a:r>
          <a:r>
            <a:rPr lang="en-US" sz="1000" baseline="0"/>
            <a:t>:</a:t>
          </a:r>
          <a:br>
            <a:rPr lang="en-US" sz="1000" baseline="0"/>
          </a:br>
          <a:r>
            <a:rPr lang="en-US" sz="1000" baseline="0"/>
            <a:t>For </a:t>
          </a:r>
          <a:r>
            <a:rPr lang="en-US" sz="1000" b="1" baseline="0"/>
            <a:t>non-U.S. cities</a:t>
          </a:r>
          <a:r>
            <a:rPr lang="en-US" sz="1000" baseline="0"/>
            <a:t>, please use the rates published by the U.S. Dept. of State. Rates can be found </a:t>
          </a:r>
          <a:r>
            <a:rPr lang="en-US" sz="1000" baseline="0">
              <a:solidFill>
                <a:srgbClr val="002060"/>
              </a:solidFill>
            </a:rPr>
            <a:t>here</a:t>
          </a:r>
          <a:r>
            <a:rPr lang="en-US" sz="1000" baseline="0"/>
            <a:t>.</a:t>
          </a:r>
          <a:endParaRPr lang="en-US" sz="1000"/>
        </a:p>
      </xdr:txBody>
    </xdr:sp>
    <xdr:clientData fPrintsWithSheet="0"/>
  </xdr:twoCellAnchor>
  <xdr:twoCellAnchor>
    <xdr:from>
      <xdr:col>12</xdr:col>
      <xdr:colOff>1455</xdr:colOff>
      <xdr:row>116</xdr:row>
      <xdr:rowOff>15240</xdr:rowOff>
    </xdr:from>
    <xdr:to>
      <xdr:col>17</xdr:col>
      <xdr:colOff>259977</xdr:colOff>
      <xdr:row>118</xdr:row>
      <xdr:rowOff>73511</xdr:rowOff>
    </xdr:to>
    <xdr:sp macro="" textlink="">
      <xdr:nvSpPr>
        <xdr:cNvPr id="13" name="TextBox 12">
          <a:hlinkClick xmlns:r="http://schemas.openxmlformats.org/officeDocument/2006/relationships" r:id="rId5"/>
          <a:extLst>
            <a:ext uri="{FF2B5EF4-FFF2-40B4-BE49-F238E27FC236}">
              <a16:creationId xmlns:a16="http://schemas.microsoft.com/office/drawing/2014/main" id="{5D9FD626-B1E9-46E1-9B98-D439749822AB}"/>
            </a:ext>
          </a:extLst>
        </xdr:cNvPr>
        <xdr:cNvSpPr txBox="1"/>
      </xdr:nvSpPr>
      <xdr:spPr>
        <a:xfrm>
          <a:off x="8474895" y="21953220"/>
          <a:ext cx="3154122" cy="42403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Non-US Travel:</a:t>
          </a:r>
        </a:p>
        <a:p>
          <a:r>
            <a:rPr lang="en-US" sz="1000" baseline="0"/>
            <a:t>Mileage rates for Non-US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26445</xdr:colOff>
      <xdr:row>121</xdr:row>
      <xdr:rowOff>53340</xdr:rowOff>
    </xdr:from>
    <xdr:to>
      <xdr:col>17</xdr:col>
      <xdr:colOff>259977</xdr:colOff>
      <xdr:row>129</xdr:row>
      <xdr:rowOff>53341</xdr:rowOff>
    </xdr:to>
    <xdr:sp macro="" textlink="">
      <xdr:nvSpPr>
        <xdr:cNvPr id="14" name="TextBox 13">
          <a:extLst>
            <a:ext uri="{FF2B5EF4-FFF2-40B4-BE49-F238E27FC236}">
              <a16:creationId xmlns:a16="http://schemas.microsoft.com/office/drawing/2014/main" id="{65EED5E2-1089-4857-9114-01D78F9DC1F2}"/>
            </a:ext>
          </a:extLst>
        </xdr:cNvPr>
        <xdr:cNvSpPr txBox="1"/>
      </xdr:nvSpPr>
      <xdr:spPr>
        <a:xfrm>
          <a:off x="8499885" y="22905720"/>
          <a:ext cx="3129132" cy="118872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 M&amp;IE and Lodging</a:t>
          </a:r>
        </a:p>
        <a:p>
          <a:r>
            <a:rPr lang="en-US" sz="1000" b="0" u="none" baseline="0"/>
            <a:t>The US Government has standard rates for meals and gratuities (M&amp;IE) and maximum rates for lodging. These two items make up </a:t>
          </a:r>
          <a:r>
            <a:rPr lang="en-US" sz="1000" b="1" u="none" baseline="0"/>
            <a:t>Per Diem</a:t>
          </a:r>
          <a:r>
            <a:rPr lang="en-US" sz="1000" b="0" u="none" baseline="0"/>
            <a:t>.  In order to receive per diem the traveler must be in travel status for more than 12 hours, and live more than 50miles/80km or a 90 minute commute from the destination.</a:t>
          </a:r>
          <a:endParaRPr lang="en-US" sz="1000" b="0" u="none"/>
        </a:p>
      </xdr:txBody>
    </xdr:sp>
    <xdr:clientData fPrintsWithSheet="0"/>
  </xdr:twoCellAnchor>
  <xdr:twoCellAnchor>
    <xdr:from>
      <xdr:col>12</xdr:col>
      <xdr:colOff>11205</xdr:colOff>
      <xdr:row>111</xdr:row>
      <xdr:rowOff>0</xdr:rowOff>
    </xdr:from>
    <xdr:to>
      <xdr:col>17</xdr:col>
      <xdr:colOff>274321</xdr:colOff>
      <xdr:row>115</xdr:row>
      <xdr:rowOff>160021</xdr:rowOff>
    </xdr:to>
    <xdr:sp macro="" textlink="">
      <xdr:nvSpPr>
        <xdr:cNvPr id="15" name="TextBox 14">
          <a:extLst>
            <a:ext uri="{FF2B5EF4-FFF2-40B4-BE49-F238E27FC236}">
              <a16:creationId xmlns:a16="http://schemas.microsoft.com/office/drawing/2014/main" id="{B9CEA200-E299-4633-8E12-A748474CB350}"/>
            </a:ext>
          </a:extLst>
        </xdr:cNvPr>
        <xdr:cNvSpPr txBox="1"/>
      </xdr:nvSpPr>
      <xdr:spPr>
        <a:xfrm>
          <a:off x="8484645" y="21038820"/>
          <a:ext cx="3158716" cy="87630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Flights</a:t>
          </a:r>
        </a:p>
        <a:p>
          <a:r>
            <a:rPr lang="en-US" sz="1000" b="0" u="none" baseline="0"/>
            <a:t>US Government funded flights must be </a:t>
          </a:r>
          <a:r>
            <a:rPr lang="en-US" sz="1000" b="1" u="none" baseline="0"/>
            <a:t>economy class</a:t>
          </a:r>
          <a:r>
            <a:rPr lang="en-US" sz="1000" b="0" u="none" baseline="0"/>
            <a:t>, and </a:t>
          </a:r>
          <a:r>
            <a:rPr lang="en-US" sz="1000" b="1" u="none" baseline="0"/>
            <a:t>Fly America Compliant</a:t>
          </a:r>
          <a:r>
            <a:rPr lang="en-US" sz="1000" b="0" u="none" baseline="0"/>
            <a:t>.  Fly America dictates that if a US Airline flys the route, you must purchase a ticket from a US airline.</a:t>
          </a:r>
        </a:p>
      </xdr:txBody>
    </xdr:sp>
    <xdr:clientData fPrintsWithSheet="0"/>
  </xdr:twoCellAnchor>
  <xdr:twoCellAnchor>
    <xdr:from>
      <xdr:col>12</xdr:col>
      <xdr:colOff>15240</xdr:colOff>
      <xdr:row>18</xdr:row>
      <xdr:rowOff>175260</xdr:rowOff>
    </xdr:from>
    <xdr:to>
      <xdr:col>17</xdr:col>
      <xdr:colOff>21590</xdr:colOff>
      <xdr:row>25</xdr:row>
      <xdr:rowOff>33020</xdr:rowOff>
    </xdr:to>
    <xdr:sp macro="" textlink="">
      <xdr:nvSpPr>
        <xdr:cNvPr id="16" name="TextBox 15">
          <a:extLst>
            <a:ext uri="{FF2B5EF4-FFF2-40B4-BE49-F238E27FC236}">
              <a16:creationId xmlns:a16="http://schemas.microsoft.com/office/drawing/2014/main" id="{E386B938-0C7A-4485-A8F7-9BC8436C9DD2}"/>
            </a:ext>
          </a:extLst>
        </xdr:cNvPr>
        <xdr:cNvSpPr txBox="1"/>
      </xdr:nvSpPr>
      <xdr:spPr>
        <a:xfrm>
          <a:off x="8488680" y="4373880"/>
          <a:ext cx="2901950" cy="11303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Honoraria</a:t>
          </a:r>
          <a:r>
            <a:rPr lang="en-US" sz="1000"/>
            <a:t> are fixed fees provided for professional services.  </a:t>
          </a:r>
          <a:r>
            <a:rPr lang="en-US" sz="1000" baseline="0">
              <a:solidFill>
                <a:schemeClr val="dk1"/>
              </a:solidFill>
              <a:effectLst/>
              <a:latin typeface="+mn-lt"/>
              <a:ea typeface="+mn-ea"/>
              <a:cs typeface="+mn-cs"/>
            </a:rPr>
            <a:t>Honoria rates </a:t>
          </a:r>
          <a:r>
            <a:rPr lang="en-US" sz="1000" b="1" baseline="0">
              <a:solidFill>
                <a:schemeClr val="dk1"/>
              </a:solidFill>
              <a:effectLst/>
              <a:latin typeface="+mn-lt"/>
              <a:ea typeface="+mn-ea"/>
              <a:cs typeface="+mn-cs"/>
            </a:rPr>
            <a:t>require justification</a:t>
          </a:r>
          <a:r>
            <a:rPr lang="en-US" sz="1000" baseline="0">
              <a:solidFill>
                <a:schemeClr val="dk1"/>
              </a:solidFill>
              <a:effectLst/>
              <a:latin typeface="+mn-lt"/>
              <a:ea typeface="+mn-ea"/>
              <a:cs typeface="+mn-cs"/>
            </a:rPr>
            <a:t> in the Narrative-Primary tab.  A justification can estimate the number of hours that the work will take to complete, creating an approximate hourly rate.  This rate can be compared to market rates in the region.</a:t>
          </a:r>
          <a:endParaRPr lang="en-US" sz="8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123825</xdr:colOff>
      <xdr:row>5</xdr:row>
      <xdr:rowOff>123825</xdr:rowOff>
    </xdr:from>
    <xdr:to>
      <xdr:col>19</xdr:col>
      <xdr:colOff>444206</xdr:colOff>
      <xdr:row>14</xdr:row>
      <xdr:rowOff>95250</xdr:rowOff>
    </xdr:to>
    <xdr:sp macro="" textlink="">
      <xdr:nvSpPr>
        <xdr:cNvPr id="4" name="TextBox 1">
          <a:extLst>
            <a:ext uri="{FF2B5EF4-FFF2-40B4-BE49-F238E27FC236}">
              <a16:creationId xmlns:a16="http://schemas.microsoft.com/office/drawing/2014/main" id="{093589CF-A4EA-4692-9D56-56B989223DF6}"/>
            </a:ext>
          </a:extLst>
        </xdr:cNvPr>
        <xdr:cNvSpPr txBox="1"/>
      </xdr:nvSpPr>
      <xdr:spPr>
        <a:xfrm>
          <a:off x="9058275" y="1352550"/>
          <a:ext cx="5197181" cy="17430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Labor</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[Role in Project]</a:t>
          </a:r>
          <a:r>
            <a:rPr lang="en-US" sz="1000" b="0" i="0">
              <a:solidFill>
                <a:schemeClr val="dk1"/>
              </a:solidFill>
              <a:effectLst/>
              <a:latin typeface="+mn-lt"/>
              <a:ea typeface="+mn-ea"/>
              <a:cs typeface="+mn-cs"/>
            </a:rPr>
            <a:t> - please describe what practical role this project staff member will play in project's implementation. Briefly outline key roles and responsibilities this staff member will be performing in project. </a:t>
          </a:r>
        </a:p>
        <a:p>
          <a:br>
            <a:rPr lang="en-US" sz="1000" b="0" i="0">
              <a:solidFill>
                <a:schemeClr val="dk1"/>
              </a:solidFill>
              <a:effectLst/>
              <a:latin typeface="+mn-lt"/>
              <a:ea typeface="+mn-ea"/>
              <a:cs typeface="+mn-cs"/>
            </a:rPr>
          </a:br>
          <a:endParaRPr lang="en-US" sz="1000" b="0" i="0">
            <a:solidFill>
              <a:schemeClr val="dk1"/>
            </a:solidFill>
            <a:effectLst/>
            <a:latin typeface="+mn-lt"/>
            <a:ea typeface="+mn-ea"/>
            <a:cs typeface="+mn-cs"/>
          </a:endParaRPr>
        </a:p>
        <a:p>
          <a:r>
            <a:rPr lang="en-US" sz="1000" b="1" i="0">
              <a:solidFill>
                <a:schemeClr val="dk1"/>
              </a:solidFill>
              <a:effectLst/>
              <a:latin typeface="+mn-lt"/>
              <a:ea typeface="+mn-ea"/>
              <a:cs typeface="+mn-cs"/>
            </a:rPr>
            <a:t>[Base salary or Hourly Rate Justification]</a:t>
          </a:r>
          <a:r>
            <a:rPr lang="en-US" sz="1000" b="0" i="0">
              <a:solidFill>
                <a:schemeClr val="dk1"/>
              </a:solidFill>
              <a:effectLst/>
              <a:latin typeface="+mn-lt"/>
              <a:ea typeface="+mn-ea"/>
              <a:cs typeface="+mn-cs"/>
            </a:rPr>
            <a:t> - please refer to a document which justifies either base salary or hourly rate justification. Please provide CRDF Global with a digital copy of all supporting documents referenced in this section. </a:t>
          </a:r>
        </a:p>
        <a:p>
          <a:endParaRPr lang="en-US" sz="1000"/>
        </a:p>
      </xdr:txBody>
    </xdr:sp>
    <xdr:clientData/>
  </xdr:twoCellAnchor>
  <xdr:twoCellAnchor>
    <xdr:from>
      <xdr:col>11</xdr:col>
      <xdr:colOff>169545</xdr:colOff>
      <xdr:row>46</xdr:row>
      <xdr:rowOff>190500</xdr:rowOff>
    </xdr:from>
    <xdr:to>
      <xdr:col>19</xdr:col>
      <xdr:colOff>493736</xdr:colOff>
      <xdr:row>56</xdr:row>
      <xdr:rowOff>102870</xdr:rowOff>
    </xdr:to>
    <xdr:sp macro="" textlink="">
      <xdr:nvSpPr>
        <xdr:cNvPr id="5" name="TextBox 1">
          <a:extLst>
            <a:ext uri="{FF2B5EF4-FFF2-40B4-BE49-F238E27FC236}">
              <a16:creationId xmlns:a16="http://schemas.microsoft.com/office/drawing/2014/main" id="{26A1F2D0-FE86-4394-83FB-D21FC2BEF509}"/>
            </a:ext>
          </a:extLst>
        </xdr:cNvPr>
        <xdr:cNvSpPr txBox="1"/>
      </xdr:nvSpPr>
      <xdr:spPr>
        <a:xfrm>
          <a:off x="9103995" y="5848350"/>
          <a:ext cx="5200991" cy="174117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Equipment</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[Purpose] - </a:t>
          </a:r>
          <a:r>
            <a:rPr lang="en-US" sz="1000" b="0" i="0">
              <a:solidFill>
                <a:schemeClr val="dk1"/>
              </a:solidFill>
              <a:effectLst/>
              <a:latin typeface="+mn-lt"/>
              <a:ea typeface="+mn-ea"/>
              <a:cs typeface="+mn-cs"/>
            </a:rPr>
            <a:t>please describe what is the purpose of acquiring this piece of equipment and how it will be used during project implementation. If applicable, who will be using this equipment, for how long, etc.  </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[Price Reference] </a:t>
          </a:r>
          <a:r>
            <a:rPr lang="en-US" sz="1000" b="0" i="0">
              <a:solidFill>
                <a:schemeClr val="dk1"/>
              </a:solidFill>
              <a:effectLst/>
              <a:latin typeface="+mn-lt"/>
              <a:ea typeface="+mn-ea"/>
              <a:cs typeface="+mn-cs"/>
            </a:rPr>
            <a:t>- please provide links to marketplaces (not less than two) with prices or if not available provide any other document (procurement documents, pricing offers, invoices, etc.) supporting the price estimation. </a:t>
          </a:r>
          <a:endParaRPr lang="en-US" sz="1000" b="0"/>
        </a:p>
      </xdr:txBody>
    </xdr:sp>
    <xdr:clientData/>
  </xdr:twoCellAnchor>
  <xdr:twoCellAnchor>
    <xdr:from>
      <xdr:col>11</xdr:col>
      <xdr:colOff>163830</xdr:colOff>
      <xdr:row>87</xdr:row>
      <xdr:rowOff>171450</xdr:rowOff>
    </xdr:from>
    <xdr:to>
      <xdr:col>19</xdr:col>
      <xdr:colOff>478496</xdr:colOff>
      <xdr:row>97</xdr:row>
      <xdr:rowOff>78105</xdr:rowOff>
    </xdr:to>
    <xdr:sp macro="" textlink="">
      <xdr:nvSpPr>
        <xdr:cNvPr id="6" name="TextBox 1">
          <a:extLst>
            <a:ext uri="{FF2B5EF4-FFF2-40B4-BE49-F238E27FC236}">
              <a16:creationId xmlns:a16="http://schemas.microsoft.com/office/drawing/2014/main" id="{ED0D5F39-1958-416B-853F-5B935B478195}"/>
            </a:ext>
          </a:extLst>
        </xdr:cNvPr>
        <xdr:cNvSpPr txBox="1"/>
      </xdr:nvSpPr>
      <xdr:spPr>
        <a:xfrm>
          <a:off x="9098280" y="9372600"/>
          <a:ext cx="5191466" cy="173545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Supplies</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[Purpose] - </a:t>
          </a:r>
          <a:r>
            <a:rPr lang="en-US" sz="1000" b="0" i="0">
              <a:solidFill>
                <a:schemeClr val="dk1"/>
              </a:solidFill>
              <a:effectLst/>
              <a:latin typeface="+mn-lt"/>
              <a:ea typeface="+mn-ea"/>
              <a:cs typeface="+mn-cs"/>
            </a:rPr>
            <a:t>please describe how the stated supplies will be utilized during project implementation.  </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[Price Reference] - </a:t>
          </a:r>
          <a:r>
            <a:rPr lang="en-US" sz="1000" b="0" i="0">
              <a:solidFill>
                <a:schemeClr val="dk1"/>
              </a:solidFill>
              <a:effectLst/>
              <a:latin typeface="+mn-lt"/>
              <a:ea typeface="+mn-ea"/>
              <a:cs typeface="+mn-cs"/>
            </a:rPr>
            <a:t>please provide links to marketplaces (not less than two) with prices or if not available provide any other document (procurement documents, pricing offers, invoices, etc.) supporting the price estimation. </a:t>
          </a:r>
          <a:endParaRPr lang="en-US" sz="1000" b="0"/>
        </a:p>
      </xdr:txBody>
    </xdr:sp>
    <xdr:clientData/>
  </xdr:twoCellAnchor>
  <xdr:twoCellAnchor>
    <xdr:from>
      <xdr:col>11</xdr:col>
      <xdr:colOff>200025</xdr:colOff>
      <xdr:row>129</xdr:row>
      <xdr:rowOff>9525</xdr:rowOff>
    </xdr:from>
    <xdr:to>
      <xdr:col>19</xdr:col>
      <xdr:colOff>507071</xdr:colOff>
      <xdr:row>138</xdr:row>
      <xdr:rowOff>120015</xdr:rowOff>
    </xdr:to>
    <xdr:sp macro="" textlink="">
      <xdr:nvSpPr>
        <xdr:cNvPr id="7" name="TextBox 1">
          <a:extLst>
            <a:ext uri="{FF2B5EF4-FFF2-40B4-BE49-F238E27FC236}">
              <a16:creationId xmlns:a16="http://schemas.microsoft.com/office/drawing/2014/main" id="{6C538DA9-F6C7-42FD-8507-B0D0E4934160}"/>
            </a:ext>
          </a:extLst>
        </xdr:cNvPr>
        <xdr:cNvSpPr txBox="1"/>
      </xdr:nvSpPr>
      <xdr:spPr>
        <a:xfrm>
          <a:off x="9134475" y="13315950"/>
          <a:ext cx="5183846" cy="173926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Services</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[Purpose] - </a:t>
          </a:r>
          <a:r>
            <a:rPr lang="en-US" sz="1000" b="0" i="0">
              <a:solidFill>
                <a:schemeClr val="dk1"/>
              </a:solidFill>
              <a:effectLst/>
              <a:latin typeface="+mn-lt"/>
              <a:ea typeface="+mn-ea"/>
              <a:cs typeface="+mn-cs"/>
            </a:rPr>
            <a:t>please describe how the stated services will be utilized during project implementation.  </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[Price Reference] - </a:t>
          </a:r>
          <a:r>
            <a:rPr lang="en-US" sz="1000" b="0" i="0">
              <a:solidFill>
                <a:schemeClr val="dk1"/>
              </a:solidFill>
              <a:effectLst/>
              <a:latin typeface="+mn-lt"/>
              <a:ea typeface="+mn-ea"/>
              <a:cs typeface="+mn-cs"/>
            </a:rPr>
            <a:t>please provide links to service providers' websites with prices named or if not available provide any other document (procurement documents, pricing offers, invoices, etc.) supporting the price estimation, or provide former contracts for similar services (dated not more than two years from the date of budget submission).</a:t>
          </a:r>
          <a:endParaRPr lang="en-US" sz="1000" b="0"/>
        </a:p>
      </xdr:txBody>
    </xdr:sp>
    <xdr:clientData/>
  </xdr:twoCellAnchor>
  <xdr:twoCellAnchor>
    <xdr:from>
      <xdr:col>11</xdr:col>
      <xdr:colOff>180975</xdr:colOff>
      <xdr:row>169</xdr:row>
      <xdr:rowOff>167641</xdr:rowOff>
    </xdr:from>
    <xdr:to>
      <xdr:col>19</xdr:col>
      <xdr:colOff>493736</xdr:colOff>
      <xdr:row>178</xdr:row>
      <xdr:rowOff>9526</xdr:rowOff>
    </xdr:to>
    <xdr:sp macro="" textlink="">
      <xdr:nvSpPr>
        <xdr:cNvPr id="8" name="TextBox 1">
          <a:extLst>
            <a:ext uri="{FF2B5EF4-FFF2-40B4-BE49-F238E27FC236}">
              <a16:creationId xmlns:a16="http://schemas.microsoft.com/office/drawing/2014/main" id="{DDF4F77F-F6E8-4B15-A104-C9B4E2169265}"/>
            </a:ext>
          </a:extLst>
        </xdr:cNvPr>
        <xdr:cNvSpPr txBox="1"/>
      </xdr:nvSpPr>
      <xdr:spPr>
        <a:xfrm>
          <a:off x="9115425" y="17360266"/>
          <a:ext cx="5189561" cy="148971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Other direct costs</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[Purpose] - </a:t>
          </a:r>
          <a:r>
            <a:rPr lang="en-US" sz="1000" b="0" i="0">
              <a:solidFill>
                <a:schemeClr val="dk1"/>
              </a:solidFill>
              <a:effectLst/>
              <a:latin typeface="+mn-lt"/>
              <a:ea typeface="+mn-ea"/>
              <a:cs typeface="+mn-cs"/>
            </a:rPr>
            <a:t>please describe how the stated direct costs will be utilized during project implementation.  </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[Price Reference] - </a:t>
          </a:r>
          <a:r>
            <a:rPr lang="en-US" sz="1000" b="0" i="0">
              <a:solidFill>
                <a:schemeClr val="dk1"/>
              </a:solidFill>
              <a:effectLst/>
              <a:latin typeface="+mn-lt"/>
              <a:ea typeface="+mn-ea"/>
              <a:cs typeface="+mn-cs"/>
            </a:rPr>
            <a:t>please provide links to marketplaces (not less than two) with prices or if not available provide any other document (procurement documents, pricing offers, invoices, etc.) supporting the price estimation. </a:t>
          </a:r>
          <a:endParaRPr lang="en-US" sz="1000" b="0"/>
        </a:p>
      </xdr:txBody>
    </xdr:sp>
    <xdr:clientData/>
  </xdr:twoCellAnchor>
  <xdr:twoCellAnchor>
    <xdr:from>
      <xdr:col>11</xdr:col>
      <xdr:colOff>116205</xdr:colOff>
      <xdr:row>211</xdr:row>
      <xdr:rowOff>188596</xdr:rowOff>
    </xdr:from>
    <xdr:to>
      <xdr:col>19</xdr:col>
      <xdr:colOff>428966</xdr:colOff>
      <xdr:row>220</xdr:row>
      <xdr:rowOff>24766</xdr:rowOff>
    </xdr:to>
    <xdr:sp macro="" textlink="">
      <xdr:nvSpPr>
        <xdr:cNvPr id="9" name="TextBox 1">
          <a:extLst>
            <a:ext uri="{FF2B5EF4-FFF2-40B4-BE49-F238E27FC236}">
              <a16:creationId xmlns:a16="http://schemas.microsoft.com/office/drawing/2014/main" id="{5EA8B2C1-3AF9-4D8C-913B-ADDEB996AB7B}"/>
            </a:ext>
          </a:extLst>
        </xdr:cNvPr>
        <xdr:cNvSpPr txBox="1"/>
      </xdr:nvSpPr>
      <xdr:spPr>
        <a:xfrm>
          <a:off x="9050655" y="22096096"/>
          <a:ext cx="5189561" cy="148399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Travel</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[Purpose] - </a:t>
          </a:r>
          <a:r>
            <a:rPr lang="en-US" sz="1000" b="0" i="0">
              <a:solidFill>
                <a:schemeClr val="dk1"/>
              </a:solidFill>
              <a:effectLst/>
              <a:latin typeface="+mn-lt"/>
              <a:ea typeface="+mn-ea"/>
              <a:cs typeface="+mn-cs"/>
            </a:rPr>
            <a:t>please describe what is the purpose of the travel and relate</a:t>
          </a:r>
          <a:r>
            <a:rPr lang="en-US" sz="1000" b="0" i="0" baseline="0">
              <a:solidFill>
                <a:schemeClr val="dk1"/>
              </a:solidFill>
              <a:effectLst/>
              <a:latin typeface="+mn-lt"/>
              <a:ea typeface="+mn-ea"/>
              <a:cs typeface="+mn-cs"/>
            </a:rPr>
            <a:t> it to specific project activity under the Grant Agreement</a:t>
          </a:r>
          <a:r>
            <a:rPr lang="en-US" sz="1000" b="0" i="0">
              <a:solidFill>
                <a:schemeClr val="dk1"/>
              </a:solidFill>
              <a:effectLst/>
              <a:latin typeface="+mn-lt"/>
              <a:ea typeface="+mn-ea"/>
              <a:cs typeface="+mn-cs"/>
            </a:rPr>
            <a:t>. Identify</a:t>
          </a:r>
          <a:r>
            <a:rPr lang="en-US" sz="1000" b="0" i="0" baseline="0">
              <a:solidFill>
                <a:schemeClr val="dk1"/>
              </a:solidFill>
              <a:effectLst/>
              <a:latin typeface="+mn-lt"/>
              <a:ea typeface="+mn-ea"/>
              <a:cs typeface="+mn-cs"/>
            </a:rPr>
            <a:t> number of travelers and number of trips.</a:t>
          </a:r>
          <a:endParaRPr lang="en-US" sz="1000" b="0" i="0">
            <a:solidFill>
              <a:schemeClr val="dk1"/>
            </a:solidFill>
            <a:effectLst/>
            <a:latin typeface="+mn-lt"/>
            <a:ea typeface="+mn-ea"/>
            <a:cs typeface="+mn-cs"/>
          </a:endParaRP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[Price Reference] - </a:t>
          </a:r>
          <a:r>
            <a:rPr lang="en-US" sz="1000" b="0" i="0">
              <a:solidFill>
                <a:schemeClr val="dk1"/>
              </a:solidFill>
              <a:effectLst/>
              <a:latin typeface="+mn-lt"/>
              <a:ea typeface="+mn-ea"/>
              <a:cs typeface="+mn-cs"/>
            </a:rPr>
            <a:t>please provide links to websites of</a:t>
          </a:r>
          <a:r>
            <a:rPr lang="en-US" sz="1000" b="0" i="0" baseline="0">
              <a:solidFill>
                <a:schemeClr val="dk1"/>
              </a:solidFill>
              <a:effectLst/>
              <a:latin typeface="+mn-lt"/>
              <a:ea typeface="+mn-ea"/>
              <a:cs typeface="+mn-cs"/>
            </a:rPr>
            <a:t> transportation service providers with prices for the same destination, preferrable for the planned date </a:t>
          </a:r>
          <a:r>
            <a:rPr lang="en-US" sz="1000" b="0" i="0">
              <a:solidFill>
                <a:schemeClr val="dk1"/>
              </a:solidFill>
              <a:effectLst/>
              <a:latin typeface="+mn-lt"/>
              <a:ea typeface="+mn-ea"/>
              <a:cs typeface="+mn-cs"/>
            </a:rPr>
            <a:t>or other documents proving travel costs. </a:t>
          </a:r>
          <a:endParaRPr lang="en-US" sz="1000" b="0"/>
        </a:p>
      </xdr:txBody>
    </xdr:sp>
    <xdr:clientData/>
  </xdr:twoCellAnchor>
  <xdr:twoCellAnchor>
    <xdr:from>
      <xdr:col>11</xdr:col>
      <xdr:colOff>83820</xdr:colOff>
      <xdr:row>252</xdr:row>
      <xdr:rowOff>17147</xdr:rowOff>
    </xdr:from>
    <xdr:to>
      <xdr:col>19</xdr:col>
      <xdr:colOff>388961</xdr:colOff>
      <xdr:row>259</xdr:row>
      <xdr:rowOff>85726</xdr:rowOff>
    </xdr:to>
    <xdr:sp macro="" textlink="">
      <xdr:nvSpPr>
        <xdr:cNvPr id="10" name="TextBox 1">
          <a:extLst>
            <a:ext uri="{FF2B5EF4-FFF2-40B4-BE49-F238E27FC236}">
              <a16:creationId xmlns:a16="http://schemas.microsoft.com/office/drawing/2014/main" id="{3F7F6285-D5F0-43C8-B45D-C4C11A5ED096}"/>
            </a:ext>
          </a:extLst>
        </xdr:cNvPr>
        <xdr:cNvSpPr txBox="1"/>
      </xdr:nvSpPr>
      <xdr:spPr>
        <a:xfrm>
          <a:off x="9018270" y="25667972"/>
          <a:ext cx="5181941" cy="133540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Per Diem Lodging rates</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[Lodging option] - </a:t>
          </a:r>
          <a:r>
            <a:rPr lang="en-US" sz="1000" b="0" i="0">
              <a:solidFill>
                <a:schemeClr val="dk1"/>
              </a:solidFill>
              <a:effectLst/>
              <a:latin typeface="+mn-lt"/>
              <a:ea typeface="+mn-ea"/>
              <a:cs typeface="+mn-cs"/>
            </a:rPr>
            <a:t>please provide the name</a:t>
          </a:r>
          <a:r>
            <a:rPr lang="en-US" sz="1000" b="0" i="0" baseline="0">
              <a:solidFill>
                <a:schemeClr val="dk1"/>
              </a:solidFill>
              <a:effectLst/>
              <a:latin typeface="+mn-lt"/>
              <a:ea typeface="+mn-ea"/>
              <a:cs typeface="+mn-cs"/>
            </a:rPr>
            <a:t> of the hotel or other accomodation type that you plan to stay in during your travel.</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[Price Reference] - </a:t>
          </a:r>
          <a:r>
            <a:rPr lang="en-US" sz="1000" b="0" i="0">
              <a:solidFill>
                <a:schemeClr val="dk1"/>
              </a:solidFill>
              <a:effectLst/>
              <a:latin typeface="+mn-lt"/>
              <a:ea typeface="+mn-ea"/>
              <a:cs typeface="+mn-cs"/>
            </a:rPr>
            <a:t>please provide links to websites of hotel or other accomodation service proveder with clear indication of prices per night, preferably for the period of planned stay.</a:t>
          </a:r>
        </a:p>
      </xdr:txBody>
    </xdr:sp>
    <xdr:clientData/>
  </xdr:twoCellAnchor>
  <xdr:twoCellAnchor>
    <xdr:from>
      <xdr:col>11</xdr:col>
      <xdr:colOff>95250</xdr:colOff>
      <xdr:row>308</xdr:row>
      <xdr:rowOff>116207</xdr:rowOff>
    </xdr:from>
    <xdr:to>
      <xdr:col>19</xdr:col>
      <xdr:colOff>400391</xdr:colOff>
      <xdr:row>315</xdr:row>
      <xdr:rowOff>161926</xdr:rowOff>
    </xdr:to>
    <xdr:sp macro="" textlink="">
      <xdr:nvSpPr>
        <xdr:cNvPr id="11" name="TextBox 1">
          <a:extLst>
            <a:ext uri="{FF2B5EF4-FFF2-40B4-BE49-F238E27FC236}">
              <a16:creationId xmlns:a16="http://schemas.microsoft.com/office/drawing/2014/main" id="{7B49E724-4242-4FF4-AF18-3278556420F4}"/>
            </a:ext>
          </a:extLst>
        </xdr:cNvPr>
        <xdr:cNvSpPr txBox="1"/>
      </xdr:nvSpPr>
      <xdr:spPr>
        <a:xfrm>
          <a:off x="9029700" y="29110307"/>
          <a:ext cx="5181941" cy="133159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Registrations</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[Purpose] - </a:t>
          </a:r>
          <a:r>
            <a:rPr lang="en-US" sz="1000" b="0" i="0">
              <a:solidFill>
                <a:schemeClr val="dk1"/>
              </a:solidFill>
              <a:effectLst/>
              <a:latin typeface="+mn-lt"/>
              <a:ea typeface="+mn-ea"/>
              <a:cs typeface="+mn-cs"/>
            </a:rPr>
            <a:t>please provide details as to what kind of registration is budgeted and relate it</a:t>
          </a:r>
          <a:r>
            <a:rPr lang="en-US" sz="1000" b="0" i="0" baseline="0">
              <a:solidFill>
                <a:schemeClr val="dk1"/>
              </a:solidFill>
              <a:effectLst/>
              <a:latin typeface="+mn-lt"/>
              <a:ea typeface="+mn-ea"/>
              <a:cs typeface="+mn-cs"/>
            </a:rPr>
            <a:t> to the specific project activity.</a:t>
          </a:r>
        </a:p>
        <a:p>
          <a:endParaRPr lang="en-US" sz="1000" b="1" i="0">
            <a:solidFill>
              <a:schemeClr val="dk1"/>
            </a:solidFill>
            <a:effectLst/>
            <a:latin typeface="+mn-lt"/>
            <a:ea typeface="+mn-ea"/>
            <a:cs typeface="+mn-cs"/>
          </a:endParaRPr>
        </a:p>
        <a:p>
          <a:r>
            <a:rPr lang="en-US" sz="1000" b="1" i="0">
              <a:solidFill>
                <a:schemeClr val="dk1"/>
              </a:solidFill>
              <a:effectLst/>
              <a:latin typeface="+mn-lt"/>
              <a:ea typeface="+mn-ea"/>
              <a:cs typeface="+mn-cs"/>
            </a:rPr>
            <a:t>[Price Reference] - </a:t>
          </a:r>
          <a:r>
            <a:rPr lang="en-US" sz="1000" b="0" i="0">
              <a:solidFill>
                <a:schemeClr val="dk1"/>
              </a:solidFill>
              <a:effectLst/>
              <a:latin typeface="+mn-lt"/>
              <a:ea typeface="+mn-ea"/>
              <a:cs typeface="+mn-cs"/>
            </a:rPr>
            <a:t>please provide links to websites or any other documents which justify the cost.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281940</xdr:colOff>
      <xdr:row>2</xdr:row>
      <xdr:rowOff>21128</xdr:rowOff>
    </xdr:from>
    <xdr:to>
      <xdr:col>17</xdr:col>
      <xdr:colOff>18179</xdr:colOff>
      <xdr:row>8</xdr:row>
      <xdr:rowOff>138545</xdr:rowOff>
    </xdr:to>
    <xdr:sp macro="" textlink="">
      <xdr:nvSpPr>
        <xdr:cNvPr id="2" name="TextBox 1">
          <a:extLst>
            <a:ext uri="{FF2B5EF4-FFF2-40B4-BE49-F238E27FC236}">
              <a16:creationId xmlns:a16="http://schemas.microsoft.com/office/drawing/2014/main" id="{03D05461-A4ED-4E97-8B45-872DB2D6759D}"/>
            </a:ext>
          </a:extLst>
        </xdr:cNvPr>
        <xdr:cNvSpPr txBox="1"/>
      </xdr:nvSpPr>
      <xdr:spPr>
        <a:xfrm>
          <a:off x="9182100" y="379268"/>
          <a:ext cx="5222639" cy="145091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Payment Schedule</a:t>
          </a:r>
        </a:p>
        <a:p>
          <a:endParaRPr lang="en-US" sz="1000" b="1" i="0">
            <a:solidFill>
              <a:schemeClr val="dk1"/>
            </a:solidFill>
            <a:effectLst/>
            <a:latin typeface="+mn-lt"/>
            <a:ea typeface="+mn-ea"/>
            <a:cs typeface="+mn-cs"/>
          </a:endParaRPr>
        </a:p>
        <a:p>
          <a:r>
            <a:rPr lang="en-US" sz="1000"/>
            <a:t>Please</a:t>
          </a:r>
          <a:r>
            <a:rPr lang="en-US" sz="1000" baseline="0"/>
            <a:t> use this schedule for all Fixed Amount Awards and Cost Reimbursable grants in which number of payments and their values can be determined at project's planning stage.</a:t>
          </a:r>
        </a:p>
        <a:p>
          <a:endParaRPr lang="en-US" sz="1000" baseline="0"/>
        </a:p>
        <a:p>
          <a:r>
            <a:rPr lang="en-US" sz="1000" baseline="0"/>
            <a:t>In cases of Cost Reimbursable grants in which payments will be made based on actual costs incurred for the agreed time period (such as month, quarter, semi-annual period), </a:t>
          </a:r>
          <a:r>
            <a:rPr lang="en-US" sz="1000" b="1" baseline="0"/>
            <a:t>please use table below to show planned expenditures.</a:t>
          </a:r>
          <a:endParaRPr lang="en-US" sz="10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190499</xdr:colOff>
      <xdr:row>3</xdr:row>
      <xdr:rowOff>138545</xdr:rowOff>
    </xdr:from>
    <xdr:to>
      <xdr:col>5</xdr:col>
      <xdr:colOff>2061724</xdr:colOff>
      <xdr:row>9</xdr:row>
      <xdr:rowOff>222365</xdr:rowOff>
    </xdr:to>
    <xdr:sp macro="" textlink="">
      <xdr:nvSpPr>
        <xdr:cNvPr id="14" name="TextBox 13">
          <a:extLst>
            <a:ext uri="{FF2B5EF4-FFF2-40B4-BE49-F238E27FC236}">
              <a16:creationId xmlns:a16="http://schemas.microsoft.com/office/drawing/2014/main" id="{2B48E7F0-2796-4BAA-897E-514391A1EF23}"/>
            </a:ext>
          </a:extLst>
        </xdr:cNvPr>
        <xdr:cNvSpPr txBox="1"/>
      </xdr:nvSpPr>
      <xdr:spPr>
        <a:xfrm>
          <a:off x="190499" y="684068"/>
          <a:ext cx="5187657" cy="144329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u="sng"/>
            <a:t>Workplan</a:t>
          </a:r>
        </a:p>
        <a:p>
          <a:endParaRPr lang="en-US" sz="1000" b="1" i="0">
            <a:solidFill>
              <a:schemeClr val="dk1"/>
            </a:solidFill>
            <a:effectLst/>
            <a:latin typeface="+mn-lt"/>
            <a:ea typeface="+mn-ea"/>
            <a:cs typeface="+mn-cs"/>
          </a:endParaRPr>
        </a:p>
        <a:p>
          <a:r>
            <a:rPr lang="en-US" sz="1000"/>
            <a:t>Depending on the</a:t>
          </a:r>
          <a:r>
            <a:rPr lang="en-US" sz="1000" baseline="0"/>
            <a:t> type of Grant Agreement, please use one of the tables provided in this tab. </a:t>
          </a:r>
          <a:endParaRPr lang="en-US" sz="10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3175</xdr:colOff>
      <xdr:row>17</xdr:row>
      <xdr:rowOff>25399</xdr:rowOff>
    </xdr:from>
    <xdr:to>
      <xdr:col>16</xdr:col>
      <xdr:colOff>438150</xdr:colOff>
      <xdr:row>31</xdr:row>
      <xdr:rowOff>143435</xdr:rowOff>
    </xdr:to>
    <xdr:sp macro="" textlink="">
      <xdr:nvSpPr>
        <xdr:cNvPr id="2" name="TextBox 1">
          <a:extLst>
            <a:ext uri="{FF2B5EF4-FFF2-40B4-BE49-F238E27FC236}">
              <a16:creationId xmlns:a16="http://schemas.microsoft.com/office/drawing/2014/main" id="{F5314AC8-8C22-43AE-A7FC-95C518634CAD}"/>
            </a:ext>
          </a:extLst>
        </xdr:cNvPr>
        <xdr:cNvSpPr txBox="1"/>
      </xdr:nvSpPr>
      <xdr:spPr>
        <a:xfrm>
          <a:off x="8447928" y="4660152"/>
          <a:ext cx="2873375" cy="261022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Key Personnel</a:t>
          </a:r>
          <a:r>
            <a:rPr lang="en-US" sz="1000" baseline="0"/>
            <a:t> </a:t>
          </a:r>
          <a:br>
            <a:rPr lang="en-US" sz="1000" baseline="0"/>
          </a:br>
          <a:r>
            <a:rPr lang="en-US" sz="1000" b="1" baseline="0"/>
            <a:t>Must be named at the time of application</a:t>
          </a:r>
          <a:r>
            <a:rPr lang="en-US" sz="1000" baseline="0"/>
            <a:t>.  After application submission, prior written approval is </a:t>
          </a:r>
          <a:r>
            <a:rPr lang="en-US" sz="1000" b="1" baseline="0"/>
            <a:t>required</a:t>
          </a:r>
          <a:r>
            <a:rPr lang="en-US" sz="1000" baseline="0"/>
            <a:t> to replace or remove these personnel.</a:t>
          </a:r>
        </a:p>
        <a:p>
          <a:endParaRPr lang="en-US" sz="1000" baseline="0">
            <a:solidFill>
              <a:schemeClr val="dk1"/>
            </a:solidFill>
            <a:effectLst/>
            <a:latin typeface="+mn-lt"/>
            <a:ea typeface="+mn-ea"/>
            <a:cs typeface="+mn-cs"/>
          </a:endParaRPr>
        </a:p>
        <a:p>
          <a:r>
            <a:rPr lang="en-US" sz="1000">
              <a:solidFill>
                <a:schemeClr val="dk1"/>
              </a:solidFill>
              <a:effectLst/>
              <a:latin typeface="+mn-lt"/>
              <a:ea typeface="+mn-ea"/>
              <a:cs typeface="+mn-cs"/>
            </a:rPr>
            <a:t>Other personnel</a:t>
          </a:r>
          <a:r>
            <a:rPr lang="en-US" sz="1000" baseline="0">
              <a:solidFill>
                <a:schemeClr val="dk1"/>
              </a:solidFill>
              <a:effectLst/>
              <a:latin typeface="+mn-lt"/>
              <a:ea typeface="+mn-ea"/>
              <a:cs typeface="+mn-cs"/>
            </a:rPr>
            <a:t> </a:t>
          </a:r>
          <a:br>
            <a:rPr lang="en-US" sz="1000" baseline="0">
              <a:solidFill>
                <a:schemeClr val="dk1"/>
              </a:solidFill>
              <a:effectLst/>
              <a:latin typeface="+mn-lt"/>
              <a:ea typeface="+mn-ea"/>
              <a:cs typeface="+mn-cs"/>
            </a:rPr>
          </a:br>
          <a:r>
            <a:rPr lang="en-US" sz="1000" b="1" baseline="0">
              <a:solidFill>
                <a:schemeClr val="dk1"/>
              </a:solidFill>
              <a:effectLst/>
              <a:latin typeface="+mn-lt"/>
              <a:ea typeface="+mn-ea"/>
              <a:cs typeface="+mn-cs"/>
            </a:rPr>
            <a:t>May be unnamed </a:t>
          </a:r>
          <a:r>
            <a:rPr lang="en-US" sz="1000" baseline="0">
              <a:solidFill>
                <a:schemeClr val="dk1"/>
              </a:solidFill>
              <a:effectLst/>
              <a:latin typeface="+mn-lt"/>
              <a:ea typeface="+mn-ea"/>
              <a:cs typeface="+mn-cs"/>
            </a:rPr>
            <a:t>at the time of application submission.  If other personnel are yet to be recruited, or staffed, at the time of application, please type "To be determined" or equivalent in the Name field.  The position </a:t>
          </a:r>
          <a:r>
            <a:rPr lang="en-US" sz="1000" b="1" baseline="0">
              <a:solidFill>
                <a:schemeClr val="dk1"/>
              </a:solidFill>
              <a:effectLst/>
              <a:latin typeface="+mn-lt"/>
              <a:ea typeface="+mn-ea"/>
              <a:cs typeface="+mn-cs"/>
            </a:rPr>
            <a:t>must</a:t>
          </a:r>
          <a:r>
            <a:rPr lang="en-US" sz="1000" baseline="0">
              <a:solidFill>
                <a:schemeClr val="dk1"/>
              </a:solidFill>
              <a:effectLst/>
              <a:latin typeface="+mn-lt"/>
              <a:ea typeface="+mn-ea"/>
              <a:cs typeface="+mn-cs"/>
            </a:rPr>
            <a:t> be provided at the time of application submission.</a:t>
          </a:r>
          <a:br>
            <a:rPr lang="en-US" sz="1000" baseline="0">
              <a:solidFill>
                <a:schemeClr val="dk1"/>
              </a:solidFill>
              <a:effectLst/>
              <a:latin typeface="+mn-lt"/>
              <a:ea typeface="+mn-ea"/>
              <a:cs typeface="+mn-cs"/>
            </a:rPr>
          </a:br>
          <a:endParaRPr lang="en-US" sz="1000">
            <a:effectLst/>
          </a:endParaRPr>
        </a:p>
        <a:p>
          <a:r>
            <a:rPr lang="en-US" sz="1000" baseline="0">
              <a:solidFill>
                <a:schemeClr val="dk1"/>
              </a:solidFill>
              <a:effectLst/>
              <a:latin typeface="+mn-lt"/>
              <a:ea typeface="+mn-ea"/>
              <a:cs typeface="+mn-cs"/>
            </a:rPr>
            <a:t>After application submission, prior written approval is </a:t>
          </a:r>
          <a:r>
            <a:rPr lang="en-US" sz="1000" b="1" baseline="0">
              <a:solidFill>
                <a:schemeClr val="dk1"/>
              </a:solidFill>
              <a:effectLst/>
              <a:latin typeface="+mn-lt"/>
              <a:ea typeface="+mn-ea"/>
              <a:cs typeface="+mn-cs"/>
            </a:rPr>
            <a:t>not needed </a:t>
          </a:r>
          <a:r>
            <a:rPr lang="en-US" sz="1000" baseline="0">
              <a:solidFill>
                <a:schemeClr val="dk1"/>
              </a:solidFill>
              <a:effectLst/>
              <a:latin typeface="+mn-lt"/>
              <a:ea typeface="+mn-ea"/>
              <a:cs typeface="+mn-cs"/>
            </a:rPr>
            <a:t>to replace or remove other personnel.</a:t>
          </a:r>
          <a:endParaRPr lang="en-US" sz="1000">
            <a:effectLst/>
          </a:endParaRPr>
        </a:p>
        <a:p>
          <a:endParaRPr lang="en-US" sz="1000"/>
        </a:p>
      </xdr:txBody>
    </xdr:sp>
    <xdr:clientData fPrintsWithSheet="0"/>
  </xdr:twoCellAnchor>
  <xdr:twoCellAnchor>
    <xdr:from>
      <xdr:col>12</xdr:col>
      <xdr:colOff>3175</xdr:colOff>
      <xdr:row>54</xdr:row>
      <xdr:rowOff>12701</xdr:rowOff>
    </xdr:from>
    <xdr:to>
      <xdr:col>17</xdr:col>
      <xdr:colOff>9525</xdr:colOff>
      <xdr:row>60</xdr:row>
      <xdr:rowOff>76201</xdr:rowOff>
    </xdr:to>
    <xdr:sp macro="" textlink="">
      <xdr:nvSpPr>
        <xdr:cNvPr id="5" name="TextBox 4">
          <a:extLst>
            <a:ext uri="{FF2B5EF4-FFF2-40B4-BE49-F238E27FC236}">
              <a16:creationId xmlns:a16="http://schemas.microsoft.com/office/drawing/2014/main" id="{6B39B6F4-2E45-4816-85D1-D5905A66133B}"/>
            </a:ext>
          </a:extLst>
        </xdr:cNvPr>
        <xdr:cNvSpPr txBox="1"/>
      </xdr:nvSpPr>
      <xdr:spPr>
        <a:xfrm>
          <a:off x="8453755" y="8577581"/>
          <a:ext cx="2901950" cy="11303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Honoraria</a:t>
          </a:r>
          <a:r>
            <a:rPr lang="en-US" sz="1000"/>
            <a:t> are fixed fees provided for professional services.  </a:t>
          </a:r>
          <a:r>
            <a:rPr lang="en-US" sz="1000" baseline="0">
              <a:solidFill>
                <a:schemeClr val="dk1"/>
              </a:solidFill>
              <a:effectLst/>
              <a:latin typeface="+mn-lt"/>
              <a:ea typeface="+mn-ea"/>
              <a:cs typeface="+mn-cs"/>
            </a:rPr>
            <a:t>Honoria rates </a:t>
          </a:r>
          <a:r>
            <a:rPr lang="en-US" sz="1000" b="1" baseline="0">
              <a:solidFill>
                <a:schemeClr val="dk1"/>
              </a:solidFill>
              <a:effectLst/>
              <a:latin typeface="+mn-lt"/>
              <a:ea typeface="+mn-ea"/>
              <a:cs typeface="+mn-cs"/>
            </a:rPr>
            <a:t>require justification</a:t>
          </a:r>
          <a:r>
            <a:rPr lang="en-US" sz="1000" baseline="0">
              <a:solidFill>
                <a:schemeClr val="dk1"/>
              </a:solidFill>
              <a:effectLst/>
              <a:latin typeface="+mn-lt"/>
              <a:ea typeface="+mn-ea"/>
              <a:cs typeface="+mn-cs"/>
            </a:rPr>
            <a:t> in the Narrative-Primary tab.  A justification can estimate the number of hours that the work will take to complete, creating an approximate hourly rate.  This rate can be compared to market rates in the region.</a:t>
          </a:r>
          <a:endParaRPr lang="en-US" sz="800"/>
        </a:p>
      </xdr:txBody>
    </xdr:sp>
    <xdr:clientData fPrintsWithSheet="0"/>
  </xdr:twoCellAnchor>
  <xdr:twoCellAnchor>
    <xdr:from>
      <xdr:col>11</xdr:col>
      <xdr:colOff>38735</xdr:colOff>
      <xdr:row>78</xdr:row>
      <xdr:rowOff>137160</xdr:rowOff>
    </xdr:from>
    <xdr:to>
      <xdr:col>16</xdr:col>
      <xdr:colOff>441960</xdr:colOff>
      <xdr:row>88</xdr:row>
      <xdr:rowOff>129540</xdr:rowOff>
    </xdr:to>
    <xdr:sp macro="" textlink="">
      <xdr:nvSpPr>
        <xdr:cNvPr id="6" name="TextBox 5">
          <a:hlinkClick xmlns:r="http://schemas.openxmlformats.org/officeDocument/2006/relationships" r:id="rId1"/>
          <a:extLst>
            <a:ext uri="{FF2B5EF4-FFF2-40B4-BE49-F238E27FC236}">
              <a16:creationId xmlns:a16="http://schemas.microsoft.com/office/drawing/2014/main" id="{3226D978-BBAB-43AA-9E52-F7F447C36886}"/>
            </a:ext>
          </a:extLst>
        </xdr:cNvPr>
        <xdr:cNvSpPr txBox="1"/>
      </xdr:nvSpPr>
      <xdr:spPr>
        <a:xfrm>
          <a:off x="8428355" y="12824460"/>
          <a:ext cx="2902585" cy="174498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Procurements exceeding $3500 must be competitively sourced.  </a:t>
          </a:r>
          <a:r>
            <a:rPr lang="en-US" sz="1100" baseline="0">
              <a:solidFill>
                <a:schemeClr val="dk1"/>
              </a:solidFill>
              <a:effectLst/>
              <a:latin typeface="+mn-lt"/>
              <a:ea typeface="+mn-ea"/>
              <a:cs typeface="+mn-cs"/>
            </a:rPr>
            <a:t>This threshold applies to the entire invoice from a vendor, not a single line item.  </a:t>
          </a:r>
        </a:p>
        <a:p>
          <a:endParaRPr lang="en-US" sz="1000" baseline="0"/>
        </a:p>
        <a:p>
          <a:r>
            <a:rPr lang="en-US" sz="1000"/>
            <a:t>If this</a:t>
          </a:r>
          <a:r>
            <a:rPr lang="en-US" sz="1000" baseline="0"/>
            <a:t> project is awarded and a procurement order exceeds $3500, you will be required to gather and compare mutliple vendor quotes </a:t>
          </a:r>
          <a:r>
            <a:rPr lang="en-US" sz="1000" b="1" baseline="0"/>
            <a:t>prior</a:t>
          </a:r>
          <a:r>
            <a:rPr lang="en-US" sz="1000" baseline="0"/>
            <a:t> to purchase.  An awardee can document vendor selection via a </a:t>
          </a:r>
          <a:r>
            <a:rPr lang="en-US" sz="1000" baseline="0">
              <a:solidFill>
                <a:srgbClr val="002060"/>
              </a:solidFill>
            </a:rPr>
            <a:t>awardee sole source and bid analysis form</a:t>
          </a:r>
          <a:r>
            <a:rPr lang="en-US" sz="1000" baseline="0"/>
            <a:t>.</a:t>
          </a:r>
          <a:endParaRPr lang="en-US" sz="1000"/>
        </a:p>
      </xdr:txBody>
    </xdr:sp>
    <xdr:clientData fPrintsWithSheet="0"/>
  </xdr:twoCellAnchor>
  <xdr:twoCellAnchor>
    <xdr:from>
      <xdr:col>12</xdr:col>
      <xdr:colOff>635</xdr:colOff>
      <xdr:row>101</xdr:row>
      <xdr:rowOff>163195</xdr:rowOff>
    </xdr:from>
    <xdr:to>
      <xdr:col>16</xdr:col>
      <xdr:colOff>445770</xdr:colOff>
      <xdr:row>104</xdr:row>
      <xdr:rowOff>68580</xdr:rowOff>
    </xdr:to>
    <xdr:sp macro="" textlink="">
      <xdr:nvSpPr>
        <xdr:cNvPr id="7" name="TextBox 6">
          <a:extLst>
            <a:ext uri="{FF2B5EF4-FFF2-40B4-BE49-F238E27FC236}">
              <a16:creationId xmlns:a16="http://schemas.microsoft.com/office/drawing/2014/main" id="{AF0C0118-C881-4FCC-B5D3-C06024BE6919}"/>
            </a:ext>
          </a:extLst>
        </xdr:cNvPr>
        <xdr:cNvSpPr txBox="1"/>
      </xdr:nvSpPr>
      <xdr:spPr>
        <a:xfrm>
          <a:off x="8451215" y="16873855"/>
          <a:ext cx="2883535" cy="45402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 </a:t>
          </a:r>
          <a:r>
            <a:rPr lang="en-US" sz="1000" b="1"/>
            <a:t>supply</a:t>
          </a:r>
          <a:r>
            <a:rPr lang="en-US" sz="1000" baseline="0"/>
            <a:t> is a single item valued at less than $1000 and with a use life of one year or less.</a:t>
          </a:r>
        </a:p>
      </xdr:txBody>
    </xdr:sp>
    <xdr:clientData fPrintsWithSheet="0"/>
  </xdr:twoCellAnchor>
  <xdr:twoCellAnchor>
    <xdr:from>
      <xdr:col>11</xdr:col>
      <xdr:colOff>53975</xdr:colOff>
      <xdr:row>132</xdr:row>
      <xdr:rowOff>19050</xdr:rowOff>
    </xdr:from>
    <xdr:to>
      <xdr:col>17</xdr:col>
      <xdr:colOff>9525</xdr:colOff>
      <xdr:row>135</xdr:row>
      <xdr:rowOff>160020</xdr:rowOff>
    </xdr:to>
    <xdr:sp macro="" textlink="">
      <xdr:nvSpPr>
        <xdr:cNvPr id="8" name="TextBox 7">
          <a:extLst>
            <a:ext uri="{FF2B5EF4-FFF2-40B4-BE49-F238E27FC236}">
              <a16:creationId xmlns:a16="http://schemas.microsoft.com/office/drawing/2014/main" id="{415C2CF9-8264-4417-9495-E39991713390}"/>
            </a:ext>
          </a:extLst>
        </xdr:cNvPr>
        <xdr:cNvSpPr txBox="1"/>
      </xdr:nvSpPr>
      <xdr:spPr>
        <a:xfrm>
          <a:off x="8443595" y="19579590"/>
          <a:ext cx="2912110" cy="65913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Services</a:t>
          </a:r>
          <a:r>
            <a:rPr lang="en-US" sz="1000" baseline="0"/>
            <a:t> are actions fulfilled by third party contributors.  This category includes consultants and contractors under a grant.</a:t>
          </a:r>
        </a:p>
        <a:p>
          <a:endParaRPr lang="en-US" sz="1000" baseline="0"/>
        </a:p>
      </xdr:txBody>
    </xdr:sp>
    <xdr:clientData fPrintsWithSheet="0"/>
  </xdr:twoCellAnchor>
  <xdr:twoCellAnchor>
    <xdr:from>
      <xdr:col>11</xdr:col>
      <xdr:colOff>57148</xdr:colOff>
      <xdr:row>221</xdr:row>
      <xdr:rowOff>142875</xdr:rowOff>
    </xdr:from>
    <xdr:to>
      <xdr:col>17</xdr:col>
      <xdr:colOff>318565</xdr:colOff>
      <xdr:row>227</xdr:row>
      <xdr:rowOff>180975</xdr:rowOff>
    </xdr:to>
    <xdr:sp macro="" textlink="">
      <xdr:nvSpPr>
        <xdr:cNvPr id="10" name="TextBox 9">
          <a:extLst>
            <a:ext uri="{FF2B5EF4-FFF2-40B4-BE49-F238E27FC236}">
              <a16:creationId xmlns:a16="http://schemas.microsoft.com/office/drawing/2014/main" id="{A6B6996B-4571-4D07-BE6D-06C91E715621}"/>
            </a:ext>
          </a:extLst>
        </xdr:cNvPr>
        <xdr:cNvSpPr txBox="1"/>
      </xdr:nvSpPr>
      <xdr:spPr>
        <a:xfrm>
          <a:off x="8446768" y="34691955"/>
          <a:ext cx="3217977" cy="89154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M&amp;IE (Meals &amp; Incidental Expenses) </a:t>
          </a:r>
          <a:r>
            <a:rPr lang="en-US" sz="1000" baseline="0"/>
            <a:t>is auto-calculated assuming one destination, roundtrip.  A standard 1.5 days will automatically be added to your trip duration to account for 2 travel days, calculated at 75% of the per diem rate.</a:t>
          </a:r>
          <a:endParaRPr lang="en-US" sz="1000"/>
        </a:p>
      </xdr:txBody>
    </xdr:sp>
    <xdr:clientData fPrintsWithSheet="0"/>
  </xdr:twoCellAnchor>
  <xdr:twoCellAnchor>
    <xdr:from>
      <xdr:col>11</xdr:col>
      <xdr:colOff>55244</xdr:colOff>
      <xdr:row>201</xdr:row>
      <xdr:rowOff>144780</xdr:rowOff>
    </xdr:from>
    <xdr:to>
      <xdr:col>17</xdr:col>
      <xdr:colOff>251460</xdr:colOff>
      <xdr:row>204</xdr:row>
      <xdr:rowOff>25550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C81089B5-C5FA-4317-A9B5-F2CEBECCAA5A}"/>
            </a:ext>
          </a:extLst>
        </xdr:cNvPr>
        <xdr:cNvSpPr txBox="1"/>
      </xdr:nvSpPr>
      <xdr:spPr>
        <a:xfrm>
          <a:off x="8444864" y="31523940"/>
          <a:ext cx="3152776" cy="42941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US Travel:</a:t>
          </a:r>
        </a:p>
        <a:p>
          <a:r>
            <a:rPr lang="en-US" sz="1000" baseline="0"/>
            <a:t>Mileage rates for 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18414</xdr:colOff>
      <xdr:row>282</xdr:row>
      <xdr:rowOff>60960</xdr:rowOff>
    </xdr:from>
    <xdr:to>
      <xdr:col>17</xdr:col>
      <xdr:colOff>320039</xdr:colOff>
      <xdr:row>289</xdr:row>
      <xdr:rowOff>3810</xdr:rowOff>
    </xdr:to>
    <xdr:sp macro="" textlink="">
      <xdr:nvSpPr>
        <xdr:cNvPr id="14" name="TextBox 13">
          <a:extLst>
            <a:ext uri="{FF2B5EF4-FFF2-40B4-BE49-F238E27FC236}">
              <a16:creationId xmlns:a16="http://schemas.microsoft.com/office/drawing/2014/main" id="{C3A5C385-E5CC-4521-81DE-F88238C5CE97}"/>
            </a:ext>
            <a:ext uri="{147F2762-F138-4A5C-976F-8EAC2B608ADB}">
              <a16:predDERef xmlns:a16="http://schemas.microsoft.com/office/drawing/2014/main" pred="{C81089B5-C5FA-4317-A9B5-F2CEBECCAA5A}"/>
            </a:ext>
          </a:extLst>
        </xdr:cNvPr>
        <xdr:cNvSpPr txBox="1"/>
      </xdr:nvSpPr>
      <xdr:spPr>
        <a:xfrm>
          <a:off x="8257539" y="36446460"/>
          <a:ext cx="3187700" cy="1209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baseline="0">
              <a:solidFill>
                <a:sysClr val="windowText" lastClr="000000"/>
              </a:solidFill>
            </a:rPr>
            <a:t>International travelers on CRDF Global grants </a:t>
          </a:r>
          <a:r>
            <a:rPr lang="en-US" sz="1000" b="1" baseline="0">
              <a:solidFill>
                <a:sysClr val="windowText" lastClr="000000"/>
              </a:solidFill>
            </a:rPr>
            <a:t>are required to have an active travel medical insurance policy during their dates of travel.</a:t>
          </a:r>
          <a:r>
            <a:rPr lang="en-US" sz="1000" b="0" baseline="0">
              <a:solidFill>
                <a:sysClr val="windowText" lastClr="000000"/>
              </a:solidFill>
            </a:rPr>
            <a:t>  CRDF Global has a precompeted vendor that provides such policies.  </a:t>
          </a:r>
          <a:r>
            <a:rPr lang="en-US" sz="1000" b="1" baseline="0">
              <a:solidFill>
                <a:sysClr val="windowText" lastClr="000000"/>
              </a:solidFill>
            </a:rPr>
            <a:t>You are not required to use this vendor</a:t>
          </a:r>
          <a:r>
            <a:rPr lang="en-US" sz="1000" b="0" baseline="0">
              <a:solidFill>
                <a:sysClr val="windowText" lastClr="000000"/>
              </a:solidFill>
            </a:rPr>
            <a:t>, but if you would like to, please select "yes" and the vendor/rate will be provided for you.</a:t>
          </a:r>
          <a:endParaRPr lang="en-US" sz="1000" b="0">
            <a:solidFill>
              <a:sysClr val="windowText" lastClr="000000"/>
            </a:solidFill>
          </a:endParaRPr>
        </a:p>
      </xdr:txBody>
    </xdr:sp>
    <xdr:clientData fPrintsWithSheet="0"/>
  </xdr:twoCellAnchor>
  <xdr:twoCellAnchor>
    <xdr:from>
      <xdr:col>12</xdr:col>
      <xdr:colOff>3175</xdr:colOff>
      <xdr:row>303</xdr:row>
      <xdr:rowOff>144781</xdr:rowOff>
    </xdr:from>
    <xdr:to>
      <xdr:col>17</xdr:col>
      <xdr:colOff>274320</xdr:colOff>
      <xdr:row>318</xdr:row>
      <xdr:rowOff>137161</xdr:rowOff>
    </xdr:to>
    <xdr:sp macro="" textlink="">
      <xdr:nvSpPr>
        <xdr:cNvPr id="16" name="TextBox 15">
          <a:extLst>
            <a:ext uri="{FF2B5EF4-FFF2-40B4-BE49-F238E27FC236}">
              <a16:creationId xmlns:a16="http://schemas.microsoft.com/office/drawing/2014/main" id="{29D38D38-C975-411E-904C-530FC6E75EC3}"/>
            </a:ext>
          </a:extLst>
        </xdr:cNvPr>
        <xdr:cNvSpPr txBox="1"/>
      </xdr:nvSpPr>
      <xdr:spPr>
        <a:xfrm>
          <a:off x="8453755" y="49263301"/>
          <a:ext cx="3166745" cy="272796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 expenses are paid</a:t>
          </a:r>
          <a:r>
            <a:rPr lang="en-US" sz="1000" b="1" baseline="0"/>
            <a:t> as a percentage of direct expenses.  There are three major allowable categories:</a:t>
          </a:r>
        </a:p>
        <a:p>
          <a:endParaRPr lang="en-US" sz="1000" b="1" baseline="0"/>
        </a:p>
        <a:p>
          <a:r>
            <a:rPr lang="en-US" sz="1000" b="0" baseline="0"/>
            <a:t>1). NICRA (Negotiated Indirect Cost Rate Agreement) - A US Federal Agency must have approved this rate.  </a:t>
          </a:r>
        </a:p>
        <a:p>
          <a:endParaRPr lang="en-US" sz="1000" b="0" baseline="0"/>
        </a:p>
        <a:p>
          <a:r>
            <a:rPr lang="en-US" sz="1000" b="0" baseline="0"/>
            <a:t>2). DeMinimis Rate - If you institution does not have a NICRA, you may claim a 10% indirect rate.</a:t>
          </a:r>
        </a:p>
        <a:p>
          <a:endParaRPr lang="en-US" sz="1000" b="0" baseline="0"/>
        </a:p>
        <a:p>
          <a:r>
            <a:rPr lang="en-US" sz="1000" b="0" baseline="0"/>
            <a:t>3). Capped Rate - The funder or CRDF Global may cap the rate at a certain amount, like 8%.  The funding opportunity may not allow indirect costs at all.  </a:t>
          </a:r>
          <a:endParaRPr lang="en-US" sz="1000" b="0"/>
        </a:p>
        <a:p>
          <a:br>
            <a:rPr lang="en-US" sz="1000" b="0" baseline="0"/>
          </a:br>
          <a:r>
            <a:rPr lang="en-US" sz="1000" b="0" baseline="0">
              <a:solidFill>
                <a:sysClr val="windowText" lastClr="000000"/>
              </a:solidFill>
            </a:rPr>
            <a:t>If your institution has a NICRA and wishes to costshare all or part of their indirect costs, please move to the </a:t>
          </a:r>
          <a:r>
            <a:rPr lang="en-US" sz="1000" b="1" baseline="0">
              <a:solidFill>
                <a:sysClr val="windowText" lastClr="000000"/>
              </a:solidFill>
            </a:rPr>
            <a:t>Costshare</a:t>
          </a:r>
          <a:r>
            <a:rPr lang="en-US" sz="1000" b="0" baseline="0">
              <a:solidFill>
                <a:sysClr val="windowText" lastClr="000000"/>
              </a:solidFill>
            </a:rPr>
            <a:t> tab and follow the instructions.</a:t>
          </a:r>
        </a:p>
        <a:p>
          <a:endParaRPr lang="en-US" sz="1000" b="0" baseline="0"/>
        </a:p>
      </xdr:txBody>
    </xdr:sp>
    <xdr:clientData fPrintsWithSheet="0"/>
  </xdr:twoCellAnchor>
  <xdr:twoCellAnchor>
    <xdr:from>
      <xdr:col>12</xdr:col>
      <xdr:colOff>9525</xdr:colOff>
      <xdr:row>319</xdr:row>
      <xdr:rowOff>57150</xdr:rowOff>
    </xdr:from>
    <xdr:to>
      <xdr:col>17</xdr:col>
      <xdr:colOff>447675</xdr:colOff>
      <xdr:row>334</xdr:row>
      <xdr:rowOff>19050</xdr:rowOff>
    </xdr:to>
    <xdr:sp macro="" textlink="">
      <xdr:nvSpPr>
        <xdr:cNvPr id="17" name="TextBox 16">
          <a:extLst>
            <a:ext uri="{FF2B5EF4-FFF2-40B4-BE49-F238E27FC236}">
              <a16:creationId xmlns:a16="http://schemas.microsoft.com/office/drawing/2014/main" id="{CF5A3C11-6E42-4F7D-9551-A7C05B6ED759}"/>
            </a:ext>
            <a:ext uri="{147F2762-F138-4A5C-976F-8EAC2B608ADB}">
              <a16:predDERef xmlns:a16="http://schemas.microsoft.com/office/drawing/2014/main" pred="{29D38D38-C975-411E-904C-530FC6E75EC3}"/>
            </a:ext>
          </a:extLst>
        </xdr:cNvPr>
        <xdr:cNvSpPr txBox="1"/>
      </xdr:nvSpPr>
      <xdr:spPr>
        <a:xfrm>
          <a:off x="8248650" y="43767375"/>
          <a:ext cx="3324225" cy="24193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a:t>
          </a:r>
          <a:r>
            <a:rPr lang="en-US" sz="1000" b="1" baseline="0"/>
            <a:t> rates may only be applied to certain expenses.  Modified Total Direct Costs exclude certain expenses:</a:t>
          </a:r>
        </a:p>
        <a:p>
          <a:endParaRPr lang="en-US" sz="1000" b="1" baseline="0"/>
        </a:p>
        <a:p>
          <a:r>
            <a:rPr lang="en-US" sz="1000" b="1"/>
            <a:t>Includes:</a:t>
          </a:r>
        </a:p>
        <a:p>
          <a:r>
            <a:rPr lang="en-US" sz="1000" b="0"/>
            <a:t>Direct salaries and wages, applicable fringe benefits, materials and supplies, services, staff travel expenses, subcontracts, and up</a:t>
          </a:r>
          <a:r>
            <a:rPr lang="en-US" sz="1000" b="0" baseline="0"/>
            <a:t> </a:t>
          </a:r>
          <a:r>
            <a:rPr lang="en-US" sz="1000" b="0"/>
            <a:t>to the first $25,000 of each subaward.</a:t>
          </a:r>
        </a:p>
        <a:p>
          <a:endParaRPr lang="en-US" sz="1000" b="0"/>
        </a:p>
        <a:p>
          <a:r>
            <a:rPr lang="en-US" sz="1000" b="1"/>
            <a:t>Excludes:</a:t>
          </a:r>
        </a:p>
        <a:p>
          <a:r>
            <a:rPr lang="en-US" sz="1000" b="0"/>
            <a:t>Equipment, capital expenditures, charges for patient care, rental costs, tuition remission, scholarships and fellowships, travel expenses and conference registrations for participants (not awardee staff), &amp; the portion of each subaward</a:t>
          </a:r>
          <a:r>
            <a:rPr lang="en-US" sz="1000" b="0" baseline="0"/>
            <a:t> </a:t>
          </a:r>
          <a:r>
            <a:rPr lang="en-US" sz="1000" b="0"/>
            <a:t>in excess of $25,000.</a:t>
          </a:r>
        </a:p>
      </xdr:txBody>
    </xdr:sp>
    <xdr:clientData fPrintsWithSheet="0"/>
  </xdr:twoCellAnchor>
  <xdr:twoCellAnchor>
    <xdr:from>
      <xdr:col>11</xdr:col>
      <xdr:colOff>53340</xdr:colOff>
      <xdr:row>90</xdr:row>
      <xdr:rowOff>89535</xdr:rowOff>
    </xdr:from>
    <xdr:to>
      <xdr:col>16</xdr:col>
      <xdr:colOff>449580</xdr:colOff>
      <xdr:row>93</xdr:row>
      <xdr:rowOff>15240</xdr:rowOff>
    </xdr:to>
    <xdr:sp macro="" textlink="">
      <xdr:nvSpPr>
        <xdr:cNvPr id="18" name="TextBox 17">
          <a:extLst>
            <a:ext uri="{FF2B5EF4-FFF2-40B4-BE49-F238E27FC236}">
              <a16:creationId xmlns:a16="http://schemas.microsoft.com/office/drawing/2014/main" id="{D9474311-9053-46B4-9DDD-651B22FEE16A}"/>
            </a:ext>
          </a:extLst>
        </xdr:cNvPr>
        <xdr:cNvSpPr txBox="1"/>
      </xdr:nvSpPr>
      <xdr:spPr>
        <a:xfrm>
          <a:off x="8442960" y="14895195"/>
          <a:ext cx="2895600" cy="47434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Equipment</a:t>
          </a:r>
          <a:r>
            <a:rPr lang="en-US" sz="1000" baseline="0"/>
            <a:t> is a single item valued at more than $5000 and with a use life of more than one year. </a:t>
          </a:r>
        </a:p>
        <a:p>
          <a:endParaRPr lang="en-US" sz="1000" baseline="0"/>
        </a:p>
      </xdr:txBody>
    </xdr:sp>
    <xdr:clientData fPrintsWithSheet="0"/>
  </xdr:twoCellAnchor>
  <xdr:twoCellAnchor>
    <xdr:from>
      <xdr:col>12</xdr:col>
      <xdr:colOff>28575</xdr:colOff>
      <xdr:row>334</xdr:row>
      <xdr:rowOff>66675</xdr:rowOff>
    </xdr:from>
    <xdr:to>
      <xdr:col>14</xdr:col>
      <xdr:colOff>381000</xdr:colOff>
      <xdr:row>337</xdr:row>
      <xdr:rowOff>123825</xdr:rowOff>
    </xdr:to>
    <xdr:sp macro="" textlink="">
      <xdr:nvSpPr>
        <xdr:cNvPr id="25" name="Rectangle 24">
          <a:extLst>
            <a:ext uri="{FF2B5EF4-FFF2-40B4-BE49-F238E27FC236}">
              <a16:creationId xmlns:a16="http://schemas.microsoft.com/office/drawing/2014/main" id="{4885B554-F3E5-4711-B402-180247DE9107}"/>
            </a:ext>
          </a:extLst>
        </xdr:cNvPr>
        <xdr:cNvSpPr/>
      </xdr:nvSpPr>
      <xdr:spPr>
        <a:xfrm>
          <a:off x="9353550" y="56807100"/>
          <a:ext cx="1571625" cy="533400"/>
        </a:xfrm>
        <a:prstGeom prst="rect">
          <a:avLst/>
        </a:prstGeom>
        <a:solidFill>
          <a:schemeClr val="tx2">
            <a:lumMod val="60000"/>
            <a:lumOff val="40000"/>
          </a:schemeClr>
        </a:solidFill>
        <a:ln>
          <a:solidFill>
            <a:schemeClr val="tx2">
              <a:lumMod val="60000"/>
              <a:lumOff val="4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Click</a:t>
          </a:r>
          <a:r>
            <a:rPr lang="en-US" sz="1000" b="0" cap="none" spc="0" baseline="0">
              <a:ln w="0"/>
              <a:solidFill>
                <a:schemeClr val="tx1"/>
              </a:solidFill>
              <a:effectLst/>
            </a:rPr>
            <a:t> here to start</a:t>
          </a:r>
          <a:br>
            <a:rPr lang="en-US" sz="1000" b="0" cap="none" spc="0" baseline="0">
              <a:ln w="0"/>
              <a:solidFill>
                <a:schemeClr val="tx1"/>
              </a:solidFill>
              <a:effectLst/>
            </a:rPr>
          </a:br>
          <a:r>
            <a:rPr lang="en-US" sz="1000" b="0" cap="none" spc="0" baseline="0">
              <a:ln w="0"/>
              <a:solidFill>
                <a:schemeClr val="tx1"/>
              </a:solidFill>
              <a:effectLst/>
            </a:rPr>
            <a:t> Budget Narrative</a:t>
          </a:r>
          <a:endParaRPr lang="en-US" sz="1000" b="0" cap="none" spc="0">
            <a:ln w="0"/>
            <a:solidFill>
              <a:schemeClr val="tx1"/>
            </a:solidFill>
            <a:effectLst/>
          </a:endParaRPr>
        </a:p>
      </xdr:txBody>
    </xdr:sp>
    <xdr:clientData/>
  </xdr:twoCellAnchor>
  <xdr:twoCellAnchor>
    <xdr:from>
      <xdr:col>3</xdr:col>
      <xdr:colOff>0</xdr:colOff>
      <xdr:row>342</xdr:row>
      <xdr:rowOff>0</xdr:rowOff>
    </xdr:from>
    <xdr:to>
      <xdr:col>3</xdr:col>
      <xdr:colOff>1571625</xdr:colOff>
      <xdr:row>343</xdr:row>
      <xdr:rowOff>133350</xdr:rowOff>
    </xdr:to>
    <xdr:sp macro="" textlink="">
      <xdr:nvSpPr>
        <xdr:cNvPr id="26" name="Rectangle 25">
          <a:hlinkClick xmlns:r="http://schemas.openxmlformats.org/officeDocument/2006/relationships" r:id="rId3"/>
          <a:extLst>
            <a:ext uri="{FF2B5EF4-FFF2-40B4-BE49-F238E27FC236}">
              <a16:creationId xmlns:a16="http://schemas.microsoft.com/office/drawing/2014/main" id="{777D179D-AEB1-42F6-A8D4-DA0AB8FCABFB}"/>
            </a:ext>
          </a:extLst>
        </xdr:cNvPr>
        <xdr:cNvSpPr/>
      </xdr:nvSpPr>
      <xdr:spPr>
        <a:xfrm>
          <a:off x="1685925" y="51492150"/>
          <a:ext cx="1571625" cy="285750"/>
        </a:xfrm>
        <a:prstGeom prst="rect">
          <a:avLst/>
        </a:prstGeom>
        <a:solidFill>
          <a:schemeClr val="tx2">
            <a:lumMod val="20000"/>
            <a:lumOff val="80000"/>
          </a:schemeClr>
        </a:solidFill>
        <a:ln>
          <a:solidFill>
            <a:schemeClr val="tx2">
              <a:lumMod val="20000"/>
              <a:lumOff val="8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Subaward (1)</a:t>
          </a:r>
        </a:p>
      </xdr:txBody>
    </xdr:sp>
    <xdr:clientData/>
  </xdr:twoCellAnchor>
  <xdr:twoCellAnchor>
    <xdr:from>
      <xdr:col>4</xdr:col>
      <xdr:colOff>400050</xdr:colOff>
      <xdr:row>342</xdr:row>
      <xdr:rowOff>0</xdr:rowOff>
    </xdr:from>
    <xdr:to>
      <xdr:col>5</xdr:col>
      <xdr:colOff>504825</xdr:colOff>
      <xdr:row>343</xdr:row>
      <xdr:rowOff>133350</xdr:rowOff>
    </xdr:to>
    <xdr:sp macro="" textlink="">
      <xdr:nvSpPr>
        <xdr:cNvPr id="27" name="Rectangle 26">
          <a:hlinkClick xmlns:r="http://schemas.openxmlformats.org/officeDocument/2006/relationships" r:id="rId4"/>
          <a:extLst>
            <a:ext uri="{FF2B5EF4-FFF2-40B4-BE49-F238E27FC236}">
              <a16:creationId xmlns:a16="http://schemas.microsoft.com/office/drawing/2014/main" id="{02410D9D-A0B6-479E-9F8A-3EF8BA0F452C}"/>
            </a:ext>
          </a:extLst>
        </xdr:cNvPr>
        <xdr:cNvSpPr/>
      </xdr:nvSpPr>
      <xdr:spPr>
        <a:xfrm>
          <a:off x="3667125" y="58026300"/>
          <a:ext cx="1571625" cy="323850"/>
        </a:xfrm>
        <a:prstGeom prst="rect">
          <a:avLst/>
        </a:prstGeom>
        <a:solidFill>
          <a:schemeClr val="tx2">
            <a:lumMod val="20000"/>
            <a:lumOff val="80000"/>
          </a:schemeClr>
        </a:solidFill>
        <a:ln>
          <a:solidFill>
            <a:schemeClr val="tx2">
              <a:lumMod val="20000"/>
              <a:lumOff val="8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Subaward (2)</a:t>
          </a:r>
        </a:p>
      </xdr:txBody>
    </xdr:sp>
    <xdr:clientData/>
  </xdr:twoCellAnchor>
  <xdr:twoCellAnchor>
    <xdr:from>
      <xdr:col>5</xdr:col>
      <xdr:colOff>876300</xdr:colOff>
      <xdr:row>342</xdr:row>
      <xdr:rowOff>0</xdr:rowOff>
    </xdr:from>
    <xdr:to>
      <xdr:col>7</xdr:col>
      <xdr:colOff>266700</xdr:colOff>
      <xdr:row>343</xdr:row>
      <xdr:rowOff>133350</xdr:rowOff>
    </xdr:to>
    <xdr:sp macro="" textlink="">
      <xdr:nvSpPr>
        <xdr:cNvPr id="28" name="Rectangle 27">
          <a:hlinkClick xmlns:r="http://schemas.openxmlformats.org/officeDocument/2006/relationships" r:id="rId5"/>
          <a:extLst>
            <a:ext uri="{FF2B5EF4-FFF2-40B4-BE49-F238E27FC236}">
              <a16:creationId xmlns:a16="http://schemas.microsoft.com/office/drawing/2014/main" id="{897D89C2-E793-448C-B6B8-F04D08EF77E9}"/>
            </a:ext>
          </a:extLst>
        </xdr:cNvPr>
        <xdr:cNvSpPr/>
      </xdr:nvSpPr>
      <xdr:spPr>
        <a:xfrm>
          <a:off x="5610225" y="51492150"/>
          <a:ext cx="1571625" cy="285750"/>
        </a:xfrm>
        <a:prstGeom prst="rect">
          <a:avLst/>
        </a:prstGeom>
        <a:solidFill>
          <a:schemeClr val="tx2">
            <a:lumMod val="20000"/>
            <a:lumOff val="80000"/>
          </a:schemeClr>
        </a:solidFill>
        <a:ln>
          <a:solidFill>
            <a:schemeClr val="tx2">
              <a:lumMod val="20000"/>
              <a:lumOff val="8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Subaward (3)</a:t>
          </a:r>
        </a:p>
      </xdr:txBody>
    </xdr:sp>
    <xdr:clientData/>
  </xdr:twoCellAnchor>
  <xdr:twoCellAnchor>
    <xdr:from>
      <xdr:col>7</xdr:col>
      <xdr:colOff>590550</xdr:colOff>
      <xdr:row>342</xdr:row>
      <xdr:rowOff>9525</xdr:rowOff>
    </xdr:from>
    <xdr:to>
      <xdr:col>9</xdr:col>
      <xdr:colOff>828675</xdr:colOff>
      <xdr:row>343</xdr:row>
      <xdr:rowOff>142875</xdr:rowOff>
    </xdr:to>
    <xdr:sp macro="" textlink="">
      <xdr:nvSpPr>
        <xdr:cNvPr id="29" name="Rectangle 28">
          <a:hlinkClick xmlns:r="http://schemas.openxmlformats.org/officeDocument/2006/relationships" r:id="rId6"/>
          <a:extLst>
            <a:ext uri="{FF2B5EF4-FFF2-40B4-BE49-F238E27FC236}">
              <a16:creationId xmlns:a16="http://schemas.microsoft.com/office/drawing/2014/main" id="{7773D32B-6F72-4003-9140-164C0D075D5B}"/>
            </a:ext>
          </a:extLst>
        </xdr:cNvPr>
        <xdr:cNvSpPr/>
      </xdr:nvSpPr>
      <xdr:spPr>
        <a:xfrm>
          <a:off x="7505700" y="51501675"/>
          <a:ext cx="1571625" cy="285750"/>
        </a:xfrm>
        <a:prstGeom prst="rect">
          <a:avLst/>
        </a:prstGeom>
        <a:solidFill>
          <a:schemeClr val="tx2">
            <a:lumMod val="20000"/>
            <a:lumOff val="80000"/>
          </a:schemeClr>
        </a:solidFill>
        <a:ln>
          <a:solidFill>
            <a:schemeClr val="tx2">
              <a:lumMod val="20000"/>
              <a:lumOff val="8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Subaward (4)</a:t>
          </a:r>
        </a:p>
      </xdr:txBody>
    </xdr:sp>
    <xdr:clientData/>
  </xdr:twoCellAnchor>
  <xdr:twoCellAnchor>
    <xdr:from>
      <xdr:col>4</xdr:col>
      <xdr:colOff>1409700</xdr:colOff>
      <xdr:row>345</xdr:row>
      <xdr:rowOff>0</xdr:rowOff>
    </xdr:from>
    <xdr:to>
      <xdr:col>6</xdr:col>
      <xdr:colOff>142875</xdr:colOff>
      <xdr:row>346</xdr:row>
      <xdr:rowOff>133350</xdr:rowOff>
    </xdr:to>
    <xdr:sp macro="" textlink="">
      <xdr:nvSpPr>
        <xdr:cNvPr id="30" name="Rectangle 29">
          <a:hlinkClick xmlns:r="http://schemas.openxmlformats.org/officeDocument/2006/relationships" r:id="rId7"/>
          <a:extLst>
            <a:ext uri="{FF2B5EF4-FFF2-40B4-BE49-F238E27FC236}">
              <a16:creationId xmlns:a16="http://schemas.microsoft.com/office/drawing/2014/main" id="{C18A713E-F2BA-475E-BF59-8DD546E1A8A6}"/>
            </a:ext>
          </a:extLst>
        </xdr:cNvPr>
        <xdr:cNvSpPr/>
      </xdr:nvSpPr>
      <xdr:spPr>
        <a:xfrm>
          <a:off x="4676775" y="51949350"/>
          <a:ext cx="1571625" cy="285750"/>
        </a:xfrm>
        <a:prstGeom prst="rect">
          <a:avLst/>
        </a:prstGeom>
        <a:solidFill>
          <a:schemeClr val="accent2">
            <a:lumMod val="40000"/>
            <a:lumOff val="60000"/>
          </a:schemeClr>
        </a:solidFill>
        <a:ln>
          <a:solidFill>
            <a:schemeClr val="accent2">
              <a:lumMod val="40000"/>
              <a:lumOff val="6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cap="none" spc="0">
              <a:ln w="0"/>
              <a:solidFill>
                <a:schemeClr val="tx1"/>
              </a:solidFill>
              <a:effectLst/>
            </a:rPr>
            <a:t>Cost</a:t>
          </a:r>
          <a:r>
            <a:rPr lang="en-US" sz="1000" b="0" cap="none" spc="0" baseline="0">
              <a:ln w="0"/>
              <a:solidFill>
                <a:schemeClr val="tx1"/>
              </a:solidFill>
              <a:effectLst/>
            </a:rPr>
            <a:t> Shares</a:t>
          </a:r>
          <a:endParaRPr lang="en-US" sz="1000" b="0" cap="none" spc="0">
            <a:ln w="0"/>
            <a:solidFill>
              <a:schemeClr val="tx1"/>
            </a:solidFill>
            <a:effectLst/>
          </a:endParaRPr>
        </a:p>
      </xdr:txBody>
    </xdr:sp>
    <xdr:clientData/>
  </xdr:twoCellAnchor>
  <xdr:twoCellAnchor>
    <xdr:from>
      <xdr:col>11</xdr:col>
      <xdr:colOff>44824</xdr:colOff>
      <xdr:row>216</xdr:row>
      <xdr:rowOff>77544</xdr:rowOff>
    </xdr:from>
    <xdr:to>
      <xdr:col>17</xdr:col>
      <xdr:colOff>289560</xdr:colOff>
      <xdr:row>221</xdr:row>
      <xdr:rowOff>52145</xdr:rowOff>
    </xdr:to>
    <xdr:sp macro="" textlink="">
      <xdr:nvSpPr>
        <xdr:cNvPr id="24" name="TextBox 23">
          <a:hlinkClick xmlns:r="http://schemas.openxmlformats.org/officeDocument/2006/relationships" r:id="rId8"/>
          <a:extLst>
            <a:ext uri="{FF2B5EF4-FFF2-40B4-BE49-F238E27FC236}">
              <a16:creationId xmlns:a16="http://schemas.microsoft.com/office/drawing/2014/main" id="{2177148F-A8AB-49F6-84CE-FE0F0DAC771B}"/>
            </a:ext>
          </a:extLst>
        </xdr:cNvPr>
        <xdr:cNvSpPr txBox="1"/>
      </xdr:nvSpPr>
      <xdr:spPr>
        <a:xfrm>
          <a:off x="8434444" y="33956064"/>
          <a:ext cx="3201296" cy="64516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US Per diem rates</a:t>
          </a:r>
          <a:r>
            <a:rPr lang="en-US" sz="1000" baseline="0"/>
            <a:t>:</a:t>
          </a:r>
          <a:br>
            <a:rPr lang="en-US" sz="1000" baseline="0"/>
          </a:br>
          <a:r>
            <a:rPr lang="en-US" sz="1000" baseline="0"/>
            <a:t>For </a:t>
          </a:r>
          <a:r>
            <a:rPr lang="en-US" sz="1000" b="1" baseline="0"/>
            <a:t>U.S. cities</a:t>
          </a:r>
          <a:r>
            <a:rPr lang="en-US" sz="1000" baseline="0"/>
            <a:t>, please use the rates published by the U.S. Rates can be found </a:t>
          </a:r>
          <a:r>
            <a:rPr lang="en-US" sz="1000" baseline="0">
              <a:solidFill>
                <a:srgbClr val="002060"/>
              </a:solidFill>
            </a:rPr>
            <a:t>here</a:t>
          </a:r>
          <a:r>
            <a:rPr lang="en-US" sz="1000" baseline="0"/>
            <a:t>.</a:t>
          </a:r>
        </a:p>
        <a:p>
          <a:br>
            <a:rPr lang="en-US" sz="1000" baseline="0"/>
          </a:br>
          <a:endParaRPr lang="en-US" sz="1000"/>
        </a:p>
      </xdr:txBody>
    </xdr:sp>
    <xdr:clientData fPrintsWithSheet="0"/>
  </xdr:twoCellAnchor>
  <xdr:twoCellAnchor>
    <xdr:from>
      <xdr:col>11</xdr:col>
      <xdr:colOff>60064</xdr:colOff>
      <xdr:row>211</xdr:row>
      <xdr:rowOff>26894</xdr:rowOff>
    </xdr:from>
    <xdr:to>
      <xdr:col>17</xdr:col>
      <xdr:colOff>281940</xdr:colOff>
      <xdr:row>216</xdr:row>
      <xdr:rowOff>2391</xdr:rowOff>
    </xdr:to>
    <xdr:sp macro="" textlink="">
      <xdr:nvSpPr>
        <xdr:cNvPr id="31" name="TextBox 30">
          <a:hlinkClick xmlns:r="http://schemas.openxmlformats.org/officeDocument/2006/relationships" r:id="rId9"/>
          <a:extLst>
            <a:ext uri="{FF2B5EF4-FFF2-40B4-BE49-F238E27FC236}">
              <a16:creationId xmlns:a16="http://schemas.microsoft.com/office/drawing/2014/main" id="{DAD29158-4444-4393-8E7A-83FF302817BC}"/>
            </a:ext>
          </a:extLst>
        </xdr:cNvPr>
        <xdr:cNvSpPr txBox="1"/>
      </xdr:nvSpPr>
      <xdr:spPr>
        <a:xfrm>
          <a:off x="8449684" y="33234854"/>
          <a:ext cx="3178436" cy="64605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Foreign Per diem rates</a:t>
          </a:r>
          <a:r>
            <a:rPr lang="en-US" sz="1000" baseline="0"/>
            <a:t>:</a:t>
          </a:r>
          <a:br>
            <a:rPr lang="en-US" sz="1000" baseline="0"/>
          </a:br>
          <a:r>
            <a:rPr lang="en-US" sz="1000" baseline="0"/>
            <a:t>For </a:t>
          </a:r>
          <a:r>
            <a:rPr lang="en-US" sz="1000" b="1" baseline="0"/>
            <a:t>non-U.S. cities</a:t>
          </a:r>
          <a:r>
            <a:rPr lang="en-US" sz="1000" baseline="0"/>
            <a:t>, please use the rates published by the U.S. Dept. of State. Rates can be found </a:t>
          </a:r>
          <a:r>
            <a:rPr lang="en-US" sz="1000" baseline="0">
              <a:solidFill>
                <a:srgbClr val="002060"/>
              </a:solidFill>
            </a:rPr>
            <a:t>here</a:t>
          </a:r>
          <a:r>
            <a:rPr lang="en-US" sz="1000" baseline="0"/>
            <a:t>.</a:t>
          </a:r>
          <a:endParaRPr lang="en-US" sz="1000"/>
        </a:p>
      </xdr:txBody>
    </xdr:sp>
    <xdr:clientData fPrintsWithSheet="0"/>
  </xdr:twoCellAnchor>
  <xdr:twoCellAnchor>
    <xdr:from>
      <xdr:col>11</xdr:col>
      <xdr:colOff>46279</xdr:colOff>
      <xdr:row>199</xdr:row>
      <xdr:rowOff>30480</xdr:rowOff>
    </xdr:from>
    <xdr:to>
      <xdr:col>17</xdr:col>
      <xdr:colOff>243841</xdr:colOff>
      <xdr:row>201</xdr:row>
      <xdr:rowOff>88751</xdr:rowOff>
    </xdr:to>
    <xdr:sp macro="" textlink="">
      <xdr:nvSpPr>
        <xdr:cNvPr id="34" name="TextBox 33">
          <a:hlinkClick xmlns:r="http://schemas.openxmlformats.org/officeDocument/2006/relationships" r:id="rId10"/>
          <a:extLst>
            <a:ext uri="{FF2B5EF4-FFF2-40B4-BE49-F238E27FC236}">
              <a16:creationId xmlns:a16="http://schemas.microsoft.com/office/drawing/2014/main" id="{607E945C-14DC-4957-9087-6E625DD63A85}"/>
            </a:ext>
          </a:extLst>
        </xdr:cNvPr>
        <xdr:cNvSpPr txBox="1"/>
      </xdr:nvSpPr>
      <xdr:spPr>
        <a:xfrm>
          <a:off x="8435899" y="31043880"/>
          <a:ext cx="3154122" cy="42403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Non-US Travel:</a:t>
          </a:r>
        </a:p>
        <a:p>
          <a:r>
            <a:rPr lang="en-US" sz="1000" baseline="0"/>
            <a:t>Mileage rates for Non-US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10309</xdr:colOff>
      <xdr:row>204</xdr:row>
      <xdr:rowOff>68580</xdr:rowOff>
    </xdr:from>
    <xdr:to>
      <xdr:col>17</xdr:col>
      <xdr:colOff>243841</xdr:colOff>
      <xdr:row>210</xdr:row>
      <xdr:rowOff>160021</xdr:rowOff>
    </xdr:to>
    <xdr:sp macro="" textlink="">
      <xdr:nvSpPr>
        <xdr:cNvPr id="35" name="TextBox 34">
          <a:extLst>
            <a:ext uri="{FF2B5EF4-FFF2-40B4-BE49-F238E27FC236}">
              <a16:creationId xmlns:a16="http://schemas.microsoft.com/office/drawing/2014/main" id="{C118F23C-FBA9-430B-8AF9-CEC807F26516}"/>
            </a:ext>
          </a:extLst>
        </xdr:cNvPr>
        <xdr:cNvSpPr txBox="1"/>
      </xdr:nvSpPr>
      <xdr:spPr>
        <a:xfrm>
          <a:off x="8460889" y="31996380"/>
          <a:ext cx="3129132" cy="118872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 M&amp;IE and Lodging</a:t>
          </a:r>
        </a:p>
        <a:p>
          <a:r>
            <a:rPr lang="en-US" sz="1000" b="0" u="none" baseline="0"/>
            <a:t>The US Government has standard rates for meals and gratuities (M&amp;IE) and maximum rates for lodging. These two items make up </a:t>
          </a:r>
          <a:r>
            <a:rPr lang="en-US" sz="1000" b="1" u="none" baseline="0"/>
            <a:t>Per Diem</a:t>
          </a:r>
          <a:r>
            <a:rPr lang="en-US" sz="1000" b="0" u="none" baseline="0"/>
            <a:t>.  In order to receive per diem the traveler must be in travel status for more than 12 hours, and live more than 50miles/80km or a 90 minute commute from the destination.</a:t>
          </a:r>
          <a:endParaRPr lang="en-US" sz="1000" b="0" u="none"/>
        </a:p>
      </xdr:txBody>
    </xdr:sp>
    <xdr:clientData fPrintsWithSheet="0"/>
  </xdr:twoCellAnchor>
  <xdr:twoCellAnchor>
    <xdr:from>
      <xdr:col>11</xdr:col>
      <xdr:colOff>56028</xdr:colOff>
      <xdr:row>194</xdr:row>
      <xdr:rowOff>38100</xdr:rowOff>
    </xdr:from>
    <xdr:to>
      <xdr:col>17</xdr:col>
      <xdr:colOff>274319</xdr:colOff>
      <xdr:row>198</xdr:row>
      <xdr:rowOff>190501</xdr:rowOff>
    </xdr:to>
    <xdr:sp macro="" textlink="">
      <xdr:nvSpPr>
        <xdr:cNvPr id="36" name="TextBox 35">
          <a:extLst>
            <a:ext uri="{FF2B5EF4-FFF2-40B4-BE49-F238E27FC236}">
              <a16:creationId xmlns:a16="http://schemas.microsoft.com/office/drawing/2014/main" id="{A8C6FA5D-C743-431C-BB92-7E03E5F21FF1}"/>
            </a:ext>
          </a:extLst>
        </xdr:cNvPr>
        <xdr:cNvSpPr txBox="1"/>
      </xdr:nvSpPr>
      <xdr:spPr>
        <a:xfrm>
          <a:off x="8445648" y="30129480"/>
          <a:ext cx="3174851" cy="87630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Flights</a:t>
          </a:r>
        </a:p>
        <a:p>
          <a:r>
            <a:rPr lang="en-US" sz="1000" b="0" u="none" baseline="0"/>
            <a:t>US Government funded flights must be </a:t>
          </a:r>
          <a:r>
            <a:rPr lang="en-US" sz="1000" b="1" u="none" baseline="0"/>
            <a:t>economy class</a:t>
          </a:r>
          <a:r>
            <a:rPr lang="en-US" sz="1000" b="0" u="none" baseline="0"/>
            <a:t>, and </a:t>
          </a:r>
          <a:r>
            <a:rPr lang="en-US" sz="1000" b="1" u="none" baseline="0"/>
            <a:t>Fly America Compliant</a:t>
          </a:r>
          <a:r>
            <a:rPr lang="en-US" sz="1000" b="0" u="none" baseline="0"/>
            <a:t>.  Fly America dictates that if a US Airline flys the route, you must purchase a ticket from a US airline.</a:t>
          </a:r>
        </a:p>
      </xdr:txBody>
    </xdr:sp>
    <xdr:clientData fPrintsWithSheet="0"/>
  </xdr:twoCellAnchor>
  <xdr:twoCellAnchor>
    <xdr:from>
      <xdr:col>12</xdr:col>
      <xdr:colOff>9525</xdr:colOff>
      <xdr:row>276</xdr:row>
      <xdr:rowOff>0</xdr:rowOff>
    </xdr:from>
    <xdr:to>
      <xdr:col>17</xdr:col>
      <xdr:colOff>285750</xdr:colOff>
      <xdr:row>282</xdr:row>
      <xdr:rowOff>47625</xdr:rowOff>
    </xdr:to>
    <xdr:sp macro="" textlink="">
      <xdr:nvSpPr>
        <xdr:cNvPr id="37" name="TextBox 36">
          <a:extLst>
            <a:ext uri="{FF2B5EF4-FFF2-40B4-BE49-F238E27FC236}">
              <a16:creationId xmlns:a16="http://schemas.microsoft.com/office/drawing/2014/main" id="{4C875AD2-B7E5-475E-9F7C-473E1E967551}"/>
            </a:ext>
            <a:ext uri="{147F2762-F138-4A5C-976F-8EAC2B608ADB}">
              <a16:predDERef xmlns:a16="http://schemas.microsoft.com/office/drawing/2014/main" pred="{A8C6FA5D-C743-431C-BB92-7E03E5F21FF1}"/>
            </a:ext>
          </a:extLst>
        </xdr:cNvPr>
        <xdr:cNvSpPr txBox="1"/>
      </xdr:nvSpPr>
      <xdr:spPr>
        <a:xfrm>
          <a:off x="8248650" y="35299650"/>
          <a:ext cx="3162300" cy="11334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M&amp;IE (Meals &amp; Incidental Expenses) </a:t>
          </a:r>
          <a:r>
            <a:rPr lang="en-US" sz="1000" baseline="0"/>
            <a:t>is auto-calculated assuming one destination, roundtrip.  A standard 1.5 days will automatically be added to your trip duration to account for 2 travel days, calculated at 75% of the per diem rate.</a:t>
          </a:r>
          <a:endParaRPr lang="en-US" sz="1000"/>
        </a:p>
      </xdr:txBody>
    </xdr:sp>
    <xdr:clientData fPrintsWithSheet="0"/>
  </xdr:twoCellAnchor>
  <xdr:twoCellAnchor>
    <xdr:from>
      <xdr:col>12</xdr:col>
      <xdr:colOff>10420</xdr:colOff>
      <xdr:row>255</xdr:row>
      <xdr:rowOff>160020</xdr:rowOff>
    </xdr:from>
    <xdr:to>
      <xdr:col>17</xdr:col>
      <xdr:colOff>267596</xdr:colOff>
      <xdr:row>257</xdr:row>
      <xdr:rowOff>223670</xdr:rowOff>
    </xdr:to>
    <xdr:sp macro="" textlink="">
      <xdr:nvSpPr>
        <xdr:cNvPr id="38" name="TextBox 37">
          <a:hlinkClick xmlns:r="http://schemas.openxmlformats.org/officeDocument/2006/relationships" r:id="rId2"/>
          <a:extLst>
            <a:ext uri="{FF2B5EF4-FFF2-40B4-BE49-F238E27FC236}">
              <a16:creationId xmlns:a16="http://schemas.microsoft.com/office/drawing/2014/main" id="{0DC651AD-1822-41F7-B602-1E1CDF123EDF}"/>
            </a:ext>
          </a:extLst>
        </xdr:cNvPr>
        <xdr:cNvSpPr txBox="1"/>
      </xdr:nvSpPr>
      <xdr:spPr>
        <a:xfrm>
          <a:off x="8461000" y="40606980"/>
          <a:ext cx="3152776" cy="42941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US Travel:</a:t>
          </a:r>
        </a:p>
        <a:p>
          <a:r>
            <a:rPr lang="en-US" sz="1000" baseline="0"/>
            <a:t>Mileage rates for 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0</xdr:colOff>
      <xdr:row>271</xdr:row>
      <xdr:rowOff>108024</xdr:rowOff>
    </xdr:from>
    <xdr:to>
      <xdr:col>17</xdr:col>
      <xdr:colOff>305696</xdr:colOff>
      <xdr:row>275</xdr:row>
      <xdr:rowOff>128345</xdr:rowOff>
    </xdr:to>
    <xdr:sp macro="" textlink="">
      <xdr:nvSpPr>
        <xdr:cNvPr id="39" name="TextBox 38">
          <a:hlinkClick xmlns:r="http://schemas.openxmlformats.org/officeDocument/2006/relationships" r:id="rId8"/>
          <a:extLst>
            <a:ext uri="{FF2B5EF4-FFF2-40B4-BE49-F238E27FC236}">
              <a16:creationId xmlns:a16="http://schemas.microsoft.com/office/drawing/2014/main" id="{80309C23-ACAF-4CD7-A88B-863349DB7883}"/>
            </a:ext>
          </a:extLst>
        </xdr:cNvPr>
        <xdr:cNvSpPr txBox="1"/>
      </xdr:nvSpPr>
      <xdr:spPr>
        <a:xfrm>
          <a:off x="8450580" y="43039104"/>
          <a:ext cx="3201296" cy="64516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US Per diem rates</a:t>
          </a:r>
          <a:r>
            <a:rPr lang="en-US" sz="1000" baseline="0"/>
            <a:t>:</a:t>
          </a:r>
          <a:br>
            <a:rPr lang="en-US" sz="1000" baseline="0"/>
          </a:br>
          <a:r>
            <a:rPr lang="en-US" sz="1000" baseline="0"/>
            <a:t>For </a:t>
          </a:r>
          <a:r>
            <a:rPr lang="en-US" sz="1000" b="1" baseline="0"/>
            <a:t>U.S. cities</a:t>
          </a:r>
          <a:r>
            <a:rPr lang="en-US" sz="1000" baseline="0"/>
            <a:t>, please use the rates published by the U.S. Rates can be found </a:t>
          </a:r>
          <a:r>
            <a:rPr lang="en-US" sz="1000" baseline="0">
              <a:solidFill>
                <a:srgbClr val="002060"/>
              </a:solidFill>
            </a:rPr>
            <a:t>here</a:t>
          </a:r>
          <a:r>
            <a:rPr lang="en-US" sz="1000" baseline="0"/>
            <a:t>.</a:t>
          </a:r>
        </a:p>
        <a:p>
          <a:br>
            <a:rPr lang="en-US" sz="1000" baseline="0"/>
          </a:br>
          <a:endParaRPr lang="en-US" sz="1000"/>
        </a:p>
      </xdr:txBody>
    </xdr:sp>
    <xdr:clientData fPrintsWithSheet="0"/>
  </xdr:twoCellAnchor>
  <xdr:twoCellAnchor>
    <xdr:from>
      <xdr:col>12</xdr:col>
      <xdr:colOff>38996</xdr:colOff>
      <xdr:row>266</xdr:row>
      <xdr:rowOff>64994</xdr:rowOff>
    </xdr:from>
    <xdr:to>
      <xdr:col>17</xdr:col>
      <xdr:colOff>281940</xdr:colOff>
      <xdr:row>271</xdr:row>
      <xdr:rowOff>40491</xdr:rowOff>
    </xdr:to>
    <xdr:sp macro="" textlink="">
      <xdr:nvSpPr>
        <xdr:cNvPr id="40" name="TextBox 39">
          <a:hlinkClick xmlns:r="http://schemas.openxmlformats.org/officeDocument/2006/relationships" r:id="rId9"/>
          <a:extLst>
            <a:ext uri="{FF2B5EF4-FFF2-40B4-BE49-F238E27FC236}">
              <a16:creationId xmlns:a16="http://schemas.microsoft.com/office/drawing/2014/main" id="{8F3C757A-77E4-47D3-A9C8-2105EE96807E}"/>
            </a:ext>
          </a:extLst>
        </xdr:cNvPr>
        <xdr:cNvSpPr txBox="1"/>
      </xdr:nvSpPr>
      <xdr:spPr>
        <a:xfrm>
          <a:off x="8489576" y="42325514"/>
          <a:ext cx="3138544" cy="64605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Foreign Per diem rates</a:t>
          </a:r>
          <a:r>
            <a:rPr lang="en-US" sz="1000" baseline="0"/>
            <a:t>:</a:t>
          </a:r>
          <a:br>
            <a:rPr lang="en-US" sz="1000" baseline="0"/>
          </a:br>
          <a:r>
            <a:rPr lang="en-US" sz="1000" baseline="0"/>
            <a:t>For </a:t>
          </a:r>
          <a:r>
            <a:rPr lang="en-US" sz="1000" b="1" baseline="0"/>
            <a:t>non-U.S. cities</a:t>
          </a:r>
          <a:r>
            <a:rPr lang="en-US" sz="1000" baseline="0"/>
            <a:t>, please use the rates published by the U.S. Dept. of State. Rates can be found </a:t>
          </a:r>
          <a:r>
            <a:rPr lang="en-US" sz="1000" baseline="0">
              <a:solidFill>
                <a:srgbClr val="002060"/>
              </a:solidFill>
            </a:rPr>
            <a:t>here</a:t>
          </a:r>
          <a:r>
            <a:rPr lang="en-US" sz="1000" baseline="0"/>
            <a:t>.</a:t>
          </a:r>
          <a:endParaRPr lang="en-US" sz="1000"/>
        </a:p>
      </xdr:txBody>
    </xdr:sp>
    <xdr:clientData fPrintsWithSheet="0"/>
  </xdr:twoCellAnchor>
  <xdr:twoCellAnchor>
    <xdr:from>
      <xdr:col>12</xdr:col>
      <xdr:colOff>1455</xdr:colOff>
      <xdr:row>253</xdr:row>
      <xdr:rowOff>45720</xdr:rowOff>
    </xdr:from>
    <xdr:to>
      <xdr:col>17</xdr:col>
      <xdr:colOff>259977</xdr:colOff>
      <xdr:row>255</xdr:row>
      <xdr:rowOff>103991</xdr:rowOff>
    </xdr:to>
    <xdr:sp macro="" textlink="">
      <xdr:nvSpPr>
        <xdr:cNvPr id="41" name="TextBox 40">
          <a:hlinkClick xmlns:r="http://schemas.openxmlformats.org/officeDocument/2006/relationships" r:id="rId10"/>
          <a:extLst>
            <a:ext uri="{FF2B5EF4-FFF2-40B4-BE49-F238E27FC236}">
              <a16:creationId xmlns:a16="http://schemas.microsoft.com/office/drawing/2014/main" id="{CA9B923C-8522-48FA-8B23-865EE41A3835}"/>
            </a:ext>
          </a:extLst>
        </xdr:cNvPr>
        <xdr:cNvSpPr txBox="1"/>
      </xdr:nvSpPr>
      <xdr:spPr>
        <a:xfrm>
          <a:off x="8452035" y="40126920"/>
          <a:ext cx="3154122" cy="42403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Non-US Travel:</a:t>
          </a:r>
        </a:p>
        <a:p>
          <a:r>
            <a:rPr lang="en-US" sz="1000" baseline="0"/>
            <a:t>Mileage rates for Non-US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26445</xdr:colOff>
      <xdr:row>257</xdr:row>
      <xdr:rowOff>266700</xdr:rowOff>
    </xdr:from>
    <xdr:to>
      <xdr:col>17</xdr:col>
      <xdr:colOff>259977</xdr:colOff>
      <xdr:row>266</xdr:row>
      <xdr:rowOff>7621</xdr:rowOff>
    </xdr:to>
    <xdr:sp macro="" textlink="">
      <xdr:nvSpPr>
        <xdr:cNvPr id="42" name="TextBox 41">
          <a:extLst>
            <a:ext uri="{FF2B5EF4-FFF2-40B4-BE49-F238E27FC236}">
              <a16:creationId xmlns:a16="http://schemas.microsoft.com/office/drawing/2014/main" id="{DE9E7D47-3ADE-438A-8BE1-C6F799616E3D}"/>
            </a:ext>
          </a:extLst>
        </xdr:cNvPr>
        <xdr:cNvSpPr txBox="1"/>
      </xdr:nvSpPr>
      <xdr:spPr>
        <a:xfrm>
          <a:off x="8477025" y="41079420"/>
          <a:ext cx="3129132" cy="118872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 M&amp;IE and Lodging</a:t>
          </a:r>
        </a:p>
        <a:p>
          <a:r>
            <a:rPr lang="en-US" sz="1000" b="0" u="none" baseline="0"/>
            <a:t>The US Government has standard rates for meals and gratuities (M&amp;IE) and maximum rates for lodging. These two items make up </a:t>
          </a:r>
          <a:r>
            <a:rPr lang="en-US" sz="1000" b="1" u="none" baseline="0"/>
            <a:t>Per Diem</a:t>
          </a:r>
          <a:r>
            <a:rPr lang="en-US" sz="1000" b="0" u="none" baseline="0"/>
            <a:t>.  In order to receive per diem the traveler must be in travel status for more than 12 hours, and live more than 50miles/80km or a 90 minute commute from the destination.</a:t>
          </a:r>
          <a:endParaRPr lang="en-US" sz="1000" b="0" u="none"/>
        </a:p>
      </xdr:txBody>
    </xdr:sp>
    <xdr:clientData fPrintsWithSheet="0"/>
  </xdr:twoCellAnchor>
  <xdr:twoCellAnchor>
    <xdr:from>
      <xdr:col>12</xdr:col>
      <xdr:colOff>11205</xdr:colOff>
      <xdr:row>248</xdr:row>
      <xdr:rowOff>0</xdr:rowOff>
    </xdr:from>
    <xdr:to>
      <xdr:col>17</xdr:col>
      <xdr:colOff>274321</xdr:colOff>
      <xdr:row>253</xdr:row>
      <xdr:rowOff>7621</xdr:rowOff>
    </xdr:to>
    <xdr:sp macro="" textlink="">
      <xdr:nvSpPr>
        <xdr:cNvPr id="43" name="TextBox 42">
          <a:extLst>
            <a:ext uri="{FF2B5EF4-FFF2-40B4-BE49-F238E27FC236}">
              <a16:creationId xmlns:a16="http://schemas.microsoft.com/office/drawing/2014/main" id="{7D2FC4B8-047C-413C-B92B-61F341AEBA53}"/>
            </a:ext>
          </a:extLst>
        </xdr:cNvPr>
        <xdr:cNvSpPr txBox="1"/>
      </xdr:nvSpPr>
      <xdr:spPr>
        <a:xfrm>
          <a:off x="8461785" y="39212520"/>
          <a:ext cx="3158716" cy="87630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Flights</a:t>
          </a:r>
        </a:p>
        <a:p>
          <a:r>
            <a:rPr lang="en-US" sz="1000" b="0" u="none" baseline="0"/>
            <a:t>US Government funded flights must be </a:t>
          </a:r>
          <a:r>
            <a:rPr lang="en-US" sz="1000" b="1" u="none" baseline="0"/>
            <a:t>economy class</a:t>
          </a:r>
          <a:r>
            <a:rPr lang="en-US" sz="1000" b="0" u="none" baseline="0"/>
            <a:t>, and </a:t>
          </a:r>
          <a:r>
            <a:rPr lang="en-US" sz="1000" b="1" u="none" baseline="0"/>
            <a:t>Fly America Compliant</a:t>
          </a:r>
          <a:r>
            <a:rPr lang="en-US" sz="1000" b="0" u="none" baseline="0"/>
            <a:t>.  Fly America dictates that if a US Airline flys the route, you must purchase a ticket from a US airline.</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11</xdr:col>
      <xdr:colOff>38735</xdr:colOff>
      <xdr:row>48</xdr:row>
      <xdr:rowOff>1</xdr:rowOff>
    </xdr:from>
    <xdr:to>
      <xdr:col>16</xdr:col>
      <xdr:colOff>441960</xdr:colOff>
      <xdr:row>52</xdr:row>
      <xdr:rowOff>104776</xdr:rowOff>
    </xdr:to>
    <xdr:sp macro="" textlink="">
      <xdr:nvSpPr>
        <xdr:cNvPr id="4" name="TextBox 3">
          <a:hlinkClick xmlns:r="http://schemas.openxmlformats.org/officeDocument/2006/relationships" r:id="rId1"/>
          <a:extLst>
            <a:ext uri="{FF2B5EF4-FFF2-40B4-BE49-F238E27FC236}">
              <a16:creationId xmlns:a16="http://schemas.microsoft.com/office/drawing/2014/main" id="{44058EAE-93A3-4A1F-A9A1-CBA7A22568BC}"/>
            </a:ext>
          </a:extLst>
        </xdr:cNvPr>
        <xdr:cNvSpPr txBox="1"/>
      </xdr:nvSpPr>
      <xdr:spPr>
        <a:xfrm>
          <a:off x="8220710" y="5848351"/>
          <a:ext cx="2898775" cy="8001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Procurements exceeding $10,000 must be competitively sourced.  </a:t>
          </a:r>
          <a:r>
            <a:rPr lang="en-US" sz="1100" baseline="0">
              <a:solidFill>
                <a:schemeClr val="dk1"/>
              </a:solidFill>
              <a:effectLst/>
              <a:latin typeface="+mn-lt"/>
              <a:ea typeface="+mn-ea"/>
              <a:cs typeface="+mn-cs"/>
            </a:rPr>
            <a:t>This threshold applies to the entire invoice from a vendor, not a single line item.  </a:t>
          </a:r>
        </a:p>
      </xdr:txBody>
    </xdr:sp>
    <xdr:clientData fPrintsWithSheet="0"/>
  </xdr:twoCellAnchor>
  <xdr:twoCellAnchor>
    <xdr:from>
      <xdr:col>11</xdr:col>
      <xdr:colOff>47623</xdr:colOff>
      <xdr:row>110</xdr:row>
      <xdr:rowOff>47625</xdr:rowOff>
    </xdr:from>
    <xdr:to>
      <xdr:col>17</xdr:col>
      <xdr:colOff>309040</xdr:colOff>
      <xdr:row>115</xdr:row>
      <xdr:rowOff>123825</xdr:rowOff>
    </xdr:to>
    <xdr:sp macro="" textlink="">
      <xdr:nvSpPr>
        <xdr:cNvPr id="7" name="TextBox 6">
          <a:extLst>
            <a:ext uri="{FF2B5EF4-FFF2-40B4-BE49-F238E27FC236}">
              <a16:creationId xmlns:a16="http://schemas.microsoft.com/office/drawing/2014/main" id="{9F3CAF52-A4E8-4DD5-8F34-38FFBCA015F7}"/>
            </a:ext>
          </a:extLst>
        </xdr:cNvPr>
        <xdr:cNvSpPr txBox="1"/>
      </xdr:nvSpPr>
      <xdr:spPr>
        <a:xfrm>
          <a:off x="8229598" y="13687425"/>
          <a:ext cx="3204642" cy="9144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M&amp;IE (Meals &amp; Incidental Expenses) </a:t>
          </a:r>
          <a:r>
            <a:rPr lang="en-US" sz="1000" baseline="0"/>
            <a:t>is auto-calculated assuming one destination, roundtrip.  A standard 1.5 days will automatically be added to your trip duration to account for 2 travel days, calculated at 75% of the per diem rate.</a:t>
          </a:r>
          <a:endParaRPr lang="en-US" sz="1000"/>
        </a:p>
      </xdr:txBody>
    </xdr:sp>
    <xdr:clientData fPrintsWithSheet="0"/>
  </xdr:twoCellAnchor>
  <xdr:twoCellAnchor>
    <xdr:from>
      <xdr:col>11</xdr:col>
      <xdr:colOff>45719</xdr:colOff>
      <xdr:row>89</xdr:row>
      <xdr:rowOff>87630</xdr:rowOff>
    </xdr:from>
    <xdr:to>
      <xdr:col>17</xdr:col>
      <xdr:colOff>241935</xdr:colOff>
      <xdr:row>91</xdr:row>
      <xdr:rowOff>158900</xdr:rowOff>
    </xdr:to>
    <xdr:sp macro="" textlink="">
      <xdr:nvSpPr>
        <xdr:cNvPr id="8" name="TextBox 7">
          <a:hlinkClick xmlns:r="http://schemas.openxmlformats.org/officeDocument/2006/relationships" r:id="rId2"/>
          <a:extLst>
            <a:ext uri="{FF2B5EF4-FFF2-40B4-BE49-F238E27FC236}">
              <a16:creationId xmlns:a16="http://schemas.microsoft.com/office/drawing/2014/main" id="{67B85AB0-4163-4A44-9A1E-DBFDC519C9B8}"/>
            </a:ext>
          </a:extLst>
        </xdr:cNvPr>
        <xdr:cNvSpPr txBox="1"/>
      </xdr:nvSpPr>
      <xdr:spPr>
        <a:xfrm>
          <a:off x="8227694" y="10412730"/>
          <a:ext cx="3139441" cy="45227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US Travel:</a:t>
          </a:r>
        </a:p>
        <a:p>
          <a:r>
            <a:rPr lang="en-US" sz="1000" baseline="0"/>
            <a:t>Mileage rates for 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3174</xdr:colOff>
      <xdr:row>128</xdr:row>
      <xdr:rowOff>0</xdr:rowOff>
    </xdr:from>
    <xdr:to>
      <xdr:col>17</xdr:col>
      <xdr:colOff>476250</xdr:colOff>
      <xdr:row>135</xdr:row>
      <xdr:rowOff>1</xdr:rowOff>
    </xdr:to>
    <xdr:sp macro="" textlink="">
      <xdr:nvSpPr>
        <xdr:cNvPr id="10" name="TextBox 9">
          <a:extLst>
            <a:ext uri="{FF2B5EF4-FFF2-40B4-BE49-F238E27FC236}">
              <a16:creationId xmlns:a16="http://schemas.microsoft.com/office/drawing/2014/main" id="{24843370-6ACF-4E91-824D-4F43EC86B304}"/>
            </a:ext>
            <a:ext uri="{147F2762-F138-4A5C-976F-8EAC2B608ADB}">
              <a16:predDERef xmlns:a16="http://schemas.microsoft.com/office/drawing/2014/main" pred="{67B85AB0-4163-4A44-9A1E-DBFDC519C9B8}"/>
            </a:ext>
          </a:extLst>
        </xdr:cNvPr>
        <xdr:cNvSpPr txBox="1"/>
      </xdr:nvSpPr>
      <xdr:spPr>
        <a:xfrm>
          <a:off x="8242299" y="17735551"/>
          <a:ext cx="3359151" cy="13906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 expenses are paid</a:t>
          </a:r>
          <a:r>
            <a:rPr lang="en-US" sz="1000" b="1" baseline="0"/>
            <a:t> as a percentage of direct expenses.  There are two major allowable categories:</a:t>
          </a:r>
        </a:p>
        <a:p>
          <a:endParaRPr lang="en-US" sz="1000" b="1" baseline="0"/>
        </a:p>
        <a:p>
          <a:r>
            <a:rPr lang="en-US" sz="1000" b="0" baseline="0"/>
            <a:t>1). NICRA (Negotiated Indirect Cost Rate Agreement) - A US Federal Agency must have approved this rate.  </a:t>
          </a:r>
        </a:p>
        <a:p>
          <a:endParaRPr lang="en-US" sz="1000" b="0" baseline="0"/>
        </a:p>
        <a:p>
          <a:r>
            <a:rPr lang="en-US" sz="1000" b="0" baseline="0"/>
            <a:t>2). DeMinimis Rate - If you institution does not have a NICRA, you may claim a 10% indirect rate.</a:t>
          </a:r>
        </a:p>
        <a:p>
          <a:endParaRPr lang="en-US" sz="1000" b="0" baseline="0"/>
        </a:p>
        <a:p>
          <a:br>
            <a:rPr lang="en-US" sz="1000" b="0" baseline="0"/>
          </a:br>
          <a:endParaRPr lang="en-US" sz="1000" b="0" baseline="0"/>
        </a:p>
      </xdr:txBody>
    </xdr:sp>
    <xdr:clientData fPrintsWithSheet="0"/>
  </xdr:twoCellAnchor>
  <xdr:twoCellAnchor>
    <xdr:from>
      <xdr:col>12</xdr:col>
      <xdr:colOff>19050</xdr:colOff>
      <xdr:row>135</xdr:row>
      <xdr:rowOff>47625</xdr:rowOff>
    </xdr:from>
    <xdr:to>
      <xdr:col>17</xdr:col>
      <xdr:colOff>457200</xdr:colOff>
      <xdr:row>148</xdr:row>
      <xdr:rowOff>142875</xdr:rowOff>
    </xdr:to>
    <xdr:sp macro="" textlink="">
      <xdr:nvSpPr>
        <xdr:cNvPr id="11" name="TextBox 10">
          <a:extLst>
            <a:ext uri="{FF2B5EF4-FFF2-40B4-BE49-F238E27FC236}">
              <a16:creationId xmlns:a16="http://schemas.microsoft.com/office/drawing/2014/main" id="{F0C5DF70-1F58-49D9-BAF5-E6B4DEB3E9B2}"/>
            </a:ext>
            <a:ext uri="{147F2762-F138-4A5C-976F-8EAC2B608ADB}">
              <a16:predDERef xmlns:a16="http://schemas.microsoft.com/office/drawing/2014/main" pred="{29D38D38-C975-411E-904C-530FC6E75EC3}"/>
            </a:ext>
          </a:extLst>
        </xdr:cNvPr>
        <xdr:cNvSpPr txBox="1"/>
      </xdr:nvSpPr>
      <xdr:spPr>
        <a:xfrm>
          <a:off x="8258175" y="19173825"/>
          <a:ext cx="3324225" cy="23145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a:t>
          </a:r>
          <a:r>
            <a:rPr lang="en-US" sz="1000" b="1" baseline="0"/>
            <a:t> rates may only be applied to certain expenses.  Modified Total Direct Costs exclude certain expenses:</a:t>
          </a:r>
        </a:p>
        <a:p>
          <a:endParaRPr lang="en-US" sz="1000" b="1" baseline="0"/>
        </a:p>
        <a:p>
          <a:r>
            <a:rPr lang="en-US" sz="1000" b="1"/>
            <a:t>Includes:</a:t>
          </a:r>
        </a:p>
        <a:p>
          <a:r>
            <a:rPr lang="en-US" sz="1000" b="0"/>
            <a:t>Direct salaries and wages, applicable fringe benefits, materials and supplies, services, staff travel expenses, subcontracts, and up</a:t>
          </a:r>
          <a:r>
            <a:rPr lang="en-US" sz="1000" b="0" baseline="0"/>
            <a:t> </a:t>
          </a:r>
          <a:r>
            <a:rPr lang="en-US" sz="1000" b="0"/>
            <a:t>to the first $25,000 of each subaward.</a:t>
          </a:r>
        </a:p>
        <a:p>
          <a:endParaRPr lang="en-US" sz="1000" b="0"/>
        </a:p>
        <a:p>
          <a:r>
            <a:rPr lang="en-US" sz="1000" b="1"/>
            <a:t>Excludes:</a:t>
          </a:r>
        </a:p>
        <a:p>
          <a:r>
            <a:rPr lang="en-US" sz="1000" b="0"/>
            <a:t>Equipment, capital expenditures, charges for patient care, rental costs, tuition remission, scholarships and fellowships, travel expenses and conference registrations for participants (not awardee staff), &amp; the portion of each subaward</a:t>
          </a:r>
          <a:r>
            <a:rPr lang="en-US" sz="1000" b="0" baseline="0"/>
            <a:t> </a:t>
          </a:r>
          <a:r>
            <a:rPr lang="en-US" sz="1000" b="0"/>
            <a:t>in excess of $25,000.</a:t>
          </a:r>
        </a:p>
      </xdr:txBody>
    </xdr:sp>
    <xdr:clientData fPrintsWithSheet="0"/>
  </xdr:twoCellAnchor>
  <xdr:twoCellAnchor>
    <xdr:from>
      <xdr:col>11</xdr:col>
      <xdr:colOff>53340</xdr:colOff>
      <xdr:row>59</xdr:row>
      <xdr:rowOff>89535</xdr:rowOff>
    </xdr:from>
    <xdr:to>
      <xdr:col>16</xdr:col>
      <xdr:colOff>449580</xdr:colOff>
      <xdr:row>62</xdr:row>
      <xdr:rowOff>15240</xdr:rowOff>
    </xdr:to>
    <xdr:sp macro="" textlink="">
      <xdr:nvSpPr>
        <xdr:cNvPr id="12" name="TextBox 11">
          <a:extLst>
            <a:ext uri="{FF2B5EF4-FFF2-40B4-BE49-F238E27FC236}">
              <a16:creationId xmlns:a16="http://schemas.microsoft.com/office/drawing/2014/main" id="{E15C43D2-59F4-4F45-9B0F-DF751FC42840}"/>
            </a:ext>
          </a:extLst>
        </xdr:cNvPr>
        <xdr:cNvSpPr txBox="1"/>
      </xdr:nvSpPr>
      <xdr:spPr>
        <a:xfrm>
          <a:off x="8235315" y="11877675"/>
          <a:ext cx="2891790" cy="1524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Equipment</a:t>
          </a:r>
          <a:r>
            <a:rPr lang="en-US" sz="1000" baseline="0"/>
            <a:t> is a single item valued at more than $5000 and with a use life of more than one year. </a:t>
          </a:r>
        </a:p>
        <a:p>
          <a:endParaRPr lang="en-US" sz="1000" baseline="0"/>
        </a:p>
      </xdr:txBody>
    </xdr:sp>
    <xdr:clientData fPrintsWithSheet="0"/>
  </xdr:twoCellAnchor>
  <xdr:twoCellAnchor>
    <xdr:from>
      <xdr:col>11</xdr:col>
      <xdr:colOff>35299</xdr:colOff>
      <xdr:row>104</xdr:row>
      <xdr:rowOff>172794</xdr:rowOff>
    </xdr:from>
    <xdr:to>
      <xdr:col>17</xdr:col>
      <xdr:colOff>280035</xdr:colOff>
      <xdr:row>109</xdr:row>
      <xdr:rowOff>147395</xdr:rowOff>
    </xdr:to>
    <xdr:sp macro="" textlink="">
      <xdr:nvSpPr>
        <xdr:cNvPr id="19" name="TextBox 18">
          <a:hlinkClick xmlns:r="http://schemas.openxmlformats.org/officeDocument/2006/relationships" r:id="rId3"/>
          <a:extLst>
            <a:ext uri="{FF2B5EF4-FFF2-40B4-BE49-F238E27FC236}">
              <a16:creationId xmlns:a16="http://schemas.microsoft.com/office/drawing/2014/main" id="{67569A8C-FC6D-4E11-830C-FADD0624748E}"/>
            </a:ext>
          </a:extLst>
        </xdr:cNvPr>
        <xdr:cNvSpPr txBox="1"/>
      </xdr:nvSpPr>
      <xdr:spPr>
        <a:xfrm>
          <a:off x="8217274" y="12936294"/>
          <a:ext cx="3187961" cy="66040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US Per diem rates</a:t>
          </a:r>
          <a:r>
            <a:rPr lang="en-US" sz="1000" baseline="0"/>
            <a:t>:</a:t>
          </a:r>
          <a:br>
            <a:rPr lang="en-US" sz="1000" baseline="0"/>
          </a:br>
          <a:r>
            <a:rPr lang="en-US" sz="1000" baseline="0"/>
            <a:t>For </a:t>
          </a:r>
          <a:r>
            <a:rPr lang="en-US" sz="1000" b="1" baseline="0"/>
            <a:t>U.S. cities</a:t>
          </a:r>
          <a:r>
            <a:rPr lang="en-US" sz="1000" baseline="0"/>
            <a:t>, please use the rates published by the U.S. Rates can be found </a:t>
          </a:r>
          <a:r>
            <a:rPr lang="en-US" sz="1000" baseline="0">
              <a:solidFill>
                <a:srgbClr val="002060"/>
              </a:solidFill>
            </a:rPr>
            <a:t>here</a:t>
          </a:r>
          <a:r>
            <a:rPr lang="en-US" sz="1000" baseline="0"/>
            <a:t>.</a:t>
          </a:r>
        </a:p>
        <a:p>
          <a:br>
            <a:rPr lang="en-US" sz="1000" baseline="0"/>
          </a:br>
          <a:endParaRPr lang="en-US" sz="1000"/>
        </a:p>
      </xdr:txBody>
    </xdr:sp>
    <xdr:clientData fPrintsWithSheet="0"/>
  </xdr:twoCellAnchor>
  <xdr:twoCellAnchor>
    <xdr:from>
      <xdr:col>11</xdr:col>
      <xdr:colOff>50539</xdr:colOff>
      <xdr:row>99</xdr:row>
      <xdr:rowOff>122144</xdr:rowOff>
    </xdr:from>
    <xdr:to>
      <xdr:col>17</xdr:col>
      <xdr:colOff>272415</xdr:colOff>
      <xdr:row>104</xdr:row>
      <xdr:rowOff>97641</xdr:rowOff>
    </xdr:to>
    <xdr:sp macro="" textlink="">
      <xdr:nvSpPr>
        <xdr:cNvPr id="20" name="TextBox 19">
          <a:hlinkClick xmlns:r="http://schemas.openxmlformats.org/officeDocument/2006/relationships" r:id="rId4"/>
          <a:extLst>
            <a:ext uri="{FF2B5EF4-FFF2-40B4-BE49-F238E27FC236}">
              <a16:creationId xmlns:a16="http://schemas.microsoft.com/office/drawing/2014/main" id="{071F3C8F-51E7-44E6-B2DD-EA8CE24F6BE4}"/>
            </a:ext>
          </a:extLst>
        </xdr:cNvPr>
        <xdr:cNvSpPr txBox="1"/>
      </xdr:nvSpPr>
      <xdr:spPr>
        <a:xfrm>
          <a:off x="8232514" y="12199844"/>
          <a:ext cx="3165101" cy="661297"/>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Foreign Per diem rates</a:t>
          </a:r>
          <a:r>
            <a:rPr lang="en-US" sz="1000" baseline="0"/>
            <a:t>:</a:t>
          </a:r>
          <a:br>
            <a:rPr lang="en-US" sz="1000" baseline="0"/>
          </a:br>
          <a:r>
            <a:rPr lang="en-US" sz="1000" baseline="0"/>
            <a:t>For </a:t>
          </a:r>
          <a:r>
            <a:rPr lang="en-US" sz="1000" b="1" baseline="0"/>
            <a:t>non-U.S. cities</a:t>
          </a:r>
          <a:r>
            <a:rPr lang="en-US" sz="1000" baseline="0"/>
            <a:t>, please use the rates published by the U.S. Dept. of State. Rates can be found </a:t>
          </a:r>
          <a:r>
            <a:rPr lang="en-US" sz="1000" baseline="0">
              <a:solidFill>
                <a:srgbClr val="002060"/>
              </a:solidFill>
            </a:rPr>
            <a:t>here</a:t>
          </a:r>
          <a:r>
            <a:rPr lang="en-US" sz="1000" baseline="0"/>
            <a:t>.</a:t>
          </a:r>
          <a:endParaRPr lang="en-US" sz="1000"/>
        </a:p>
      </xdr:txBody>
    </xdr:sp>
    <xdr:clientData fPrintsWithSheet="0"/>
  </xdr:twoCellAnchor>
  <xdr:twoCellAnchor>
    <xdr:from>
      <xdr:col>11</xdr:col>
      <xdr:colOff>36754</xdr:colOff>
      <xdr:row>86</xdr:row>
      <xdr:rowOff>163830</xdr:rowOff>
    </xdr:from>
    <xdr:to>
      <xdr:col>17</xdr:col>
      <xdr:colOff>234316</xdr:colOff>
      <xdr:row>89</xdr:row>
      <xdr:rowOff>31601</xdr:rowOff>
    </xdr:to>
    <xdr:sp macro="" textlink="">
      <xdr:nvSpPr>
        <xdr:cNvPr id="21" name="TextBox 20">
          <a:hlinkClick xmlns:r="http://schemas.openxmlformats.org/officeDocument/2006/relationships" r:id="rId5"/>
          <a:extLst>
            <a:ext uri="{FF2B5EF4-FFF2-40B4-BE49-F238E27FC236}">
              <a16:creationId xmlns:a16="http://schemas.microsoft.com/office/drawing/2014/main" id="{BDADE268-8DAD-4EC1-83A7-C44E0CB16EC3}"/>
            </a:ext>
          </a:extLst>
        </xdr:cNvPr>
        <xdr:cNvSpPr txBox="1"/>
      </xdr:nvSpPr>
      <xdr:spPr>
        <a:xfrm>
          <a:off x="8218729" y="9917430"/>
          <a:ext cx="3140787" cy="43927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Mileage Rates for Non-US Travel:</a:t>
          </a:r>
        </a:p>
        <a:p>
          <a:r>
            <a:rPr lang="en-US" sz="1000" baseline="0"/>
            <a:t>Mileage rates for Non-US travel can be found </a:t>
          </a:r>
          <a:r>
            <a:rPr lang="en-US" sz="1000" baseline="0">
              <a:solidFill>
                <a:srgbClr val="002060"/>
              </a:solidFill>
            </a:rPr>
            <a:t>here</a:t>
          </a:r>
          <a:r>
            <a:rPr lang="en-US" sz="1000" baseline="0"/>
            <a:t>.</a:t>
          </a:r>
        </a:p>
        <a:p>
          <a:endParaRPr lang="en-US" sz="1000"/>
        </a:p>
      </xdr:txBody>
    </xdr:sp>
    <xdr:clientData fPrintsWithSheet="0"/>
  </xdr:twoCellAnchor>
  <xdr:twoCellAnchor>
    <xdr:from>
      <xdr:col>12</xdr:col>
      <xdr:colOff>784</xdr:colOff>
      <xdr:row>92</xdr:row>
      <xdr:rowOff>11430</xdr:rowOff>
    </xdr:from>
    <xdr:to>
      <xdr:col>17</xdr:col>
      <xdr:colOff>234316</xdr:colOff>
      <xdr:row>99</xdr:row>
      <xdr:rowOff>64771</xdr:rowOff>
    </xdr:to>
    <xdr:sp macro="" textlink="">
      <xdr:nvSpPr>
        <xdr:cNvPr id="22" name="TextBox 21">
          <a:extLst>
            <a:ext uri="{FF2B5EF4-FFF2-40B4-BE49-F238E27FC236}">
              <a16:creationId xmlns:a16="http://schemas.microsoft.com/office/drawing/2014/main" id="{A7C254E4-F276-4D61-9759-41D1C33EBC99}"/>
            </a:ext>
          </a:extLst>
        </xdr:cNvPr>
        <xdr:cNvSpPr txBox="1"/>
      </xdr:nvSpPr>
      <xdr:spPr>
        <a:xfrm>
          <a:off x="8239909" y="10908030"/>
          <a:ext cx="3119607" cy="1234441"/>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 M&amp;IE and Lodging</a:t>
          </a:r>
        </a:p>
        <a:p>
          <a:r>
            <a:rPr lang="en-US" sz="1000" b="0" u="none" baseline="0"/>
            <a:t>The US Government has standard rates for meals and gratuities (M&amp;IE) and maximum rates for lodging. These two items make up </a:t>
          </a:r>
          <a:r>
            <a:rPr lang="en-US" sz="1000" b="1" u="none" baseline="0"/>
            <a:t>Per Diem</a:t>
          </a:r>
          <a:r>
            <a:rPr lang="en-US" sz="1000" b="0" u="none" baseline="0"/>
            <a:t>.  In order to receive per diem the traveler must be in travel status for more than 12 hours, and live more than 50miles/80km or a 90 minute commute from the destination.</a:t>
          </a:r>
          <a:endParaRPr lang="en-US" sz="1000" b="0" u="none"/>
        </a:p>
      </xdr:txBody>
    </xdr:sp>
    <xdr:clientData fPrintsWithSheet="0"/>
  </xdr:twoCellAnchor>
  <xdr:twoCellAnchor>
    <xdr:from>
      <xdr:col>11</xdr:col>
      <xdr:colOff>46503</xdr:colOff>
      <xdr:row>81</xdr:row>
      <xdr:rowOff>142876</xdr:rowOff>
    </xdr:from>
    <xdr:to>
      <xdr:col>17</xdr:col>
      <xdr:colOff>264794</xdr:colOff>
      <xdr:row>86</xdr:row>
      <xdr:rowOff>123827</xdr:rowOff>
    </xdr:to>
    <xdr:sp macro="" textlink="">
      <xdr:nvSpPr>
        <xdr:cNvPr id="23" name="TextBox 22">
          <a:extLst>
            <a:ext uri="{FF2B5EF4-FFF2-40B4-BE49-F238E27FC236}">
              <a16:creationId xmlns:a16="http://schemas.microsoft.com/office/drawing/2014/main" id="{2A09B87F-5067-4660-B815-F86592FC25E1}"/>
            </a:ext>
          </a:extLst>
        </xdr:cNvPr>
        <xdr:cNvSpPr txBox="1"/>
      </xdr:nvSpPr>
      <xdr:spPr>
        <a:xfrm>
          <a:off x="8228478" y="9010651"/>
          <a:ext cx="3161516" cy="866776"/>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Flights</a:t>
          </a:r>
        </a:p>
        <a:p>
          <a:r>
            <a:rPr lang="en-US" sz="1000" b="0" u="none" baseline="0"/>
            <a:t>US Government funded flights must be </a:t>
          </a:r>
          <a:r>
            <a:rPr lang="en-US" sz="1000" b="1" u="none" baseline="0"/>
            <a:t>economy class</a:t>
          </a:r>
          <a:r>
            <a:rPr lang="en-US" sz="1000" b="0" u="none" baseline="0"/>
            <a:t>, and </a:t>
          </a:r>
          <a:r>
            <a:rPr lang="en-US" sz="1000" b="1" u="none" baseline="0"/>
            <a:t>Fly America Compliant</a:t>
          </a:r>
          <a:r>
            <a:rPr lang="en-US" sz="1000" b="0" u="none" baseline="0"/>
            <a:t>.  Fly America dictates that if a US Airline flys the route, you must purchase a ticket from a US airline.</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12</xdr:col>
      <xdr:colOff>9525</xdr:colOff>
      <xdr:row>11</xdr:row>
      <xdr:rowOff>139701</xdr:rowOff>
    </xdr:from>
    <xdr:to>
      <xdr:col>17</xdr:col>
      <xdr:colOff>19050</xdr:colOff>
      <xdr:row>26</xdr:row>
      <xdr:rowOff>114300</xdr:rowOff>
    </xdr:to>
    <xdr:sp macro="" textlink="">
      <xdr:nvSpPr>
        <xdr:cNvPr id="2" name="TextBox 1">
          <a:extLst>
            <a:ext uri="{FF2B5EF4-FFF2-40B4-BE49-F238E27FC236}">
              <a16:creationId xmlns:a16="http://schemas.microsoft.com/office/drawing/2014/main" id="{90AC8BD3-A466-4DA2-B9A6-80CB7E6F5202}"/>
            </a:ext>
          </a:extLst>
        </xdr:cNvPr>
        <xdr:cNvSpPr txBox="1"/>
      </xdr:nvSpPr>
      <xdr:spPr>
        <a:xfrm>
          <a:off x="9334500" y="3216276"/>
          <a:ext cx="2895600" cy="272732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Key Personnel</a:t>
          </a:r>
          <a:r>
            <a:rPr lang="en-US" sz="1000" baseline="0"/>
            <a:t> </a:t>
          </a:r>
          <a:br>
            <a:rPr lang="en-US" sz="1000" baseline="0"/>
          </a:br>
          <a:r>
            <a:rPr lang="en-US" sz="1000" baseline="0"/>
            <a:t>M</a:t>
          </a:r>
          <a:r>
            <a:rPr lang="en-US" sz="1000" b="1" baseline="0"/>
            <a:t>ust</a:t>
          </a:r>
          <a:r>
            <a:rPr lang="en-US" sz="1000" baseline="0"/>
            <a:t> be named </a:t>
          </a:r>
          <a:r>
            <a:rPr lang="en-US" sz="1000" b="1" baseline="0"/>
            <a:t>at the time of application</a:t>
          </a:r>
          <a:r>
            <a:rPr lang="en-US" sz="1000" baseline="0"/>
            <a:t>.  After application submission, prior written approval is </a:t>
          </a:r>
          <a:r>
            <a:rPr lang="en-US" sz="1000" b="1" baseline="0"/>
            <a:t>required</a:t>
          </a:r>
          <a:r>
            <a:rPr lang="en-US" sz="1000" baseline="0"/>
            <a:t> to replace or remove these personnel.</a:t>
          </a:r>
        </a:p>
        <a:p>
          <a:endParaRPr lang="en-US" sz="1000" baseline="0">
            <a:solidFill>
              <a:schemeClr val="dk1"/>
            </a:solidFill>
            <a:effectLst/>
            <a:latin typeface="+mn-lt"/>
            <a:ea typeface="+mn-ea"/>
            <a:cs typeface="+mn-cs"/>
          </a:endParaRPr>
        </a:p>
        <a:p>
          <a:r>
            <a:rPr lang="en-US" sz="1000">
              <a:solidFill>
                <a:schemeClr val="dk1"/>
              </a:solidFill>
              <a:effectLst/>
              <a:latin typeface="+mn-lt"/>
              <a:ea typeface="+mn-ea"/>
              <a:cs typeface="+mn-cs"/>
            </a:rPr>
            <a:t>Other personnel</a:t>
          </a:r>
          <a:r>
            <a:rPr lang="en-US" sz="1000" baseline="0">
              <a:solidFill>
                <a:schemeClr val="dk1"/>
              </a:solidFill>
              <a:effectLst/>
              <a:latin typeface="+mn-lt"/>
              <a:ea typeface="+mn-ea"/>
              <a:cs typeface="+mn-cs"/>
            </a:rPr>
            <a:t> </a:t>
          </a:r>
          <a:br>
            <a:rPr lang="en-US" sz="1000" baseline="0">
              <a:solidFill>
                <a:schemeClr val="dk1"/>
              </a:solidFill>
              <a:effectLst/>
              <a:latin typeface="+mn-lt"/>
              <a:ea typeface="+mn-ea"/>
              <a:cs typeface="+mn-cs"/>
            </a:rPr>
          </a:br>
          <a:r>
            <a:rPr lang="en-US" sz="1000" baseline="0">
              <a:solidFill>
                <a:schemeClr val="dk1"/>
              </a:solidFill>
              <a:effectLst/>
              <a:latin typeface="+mn-lt"/>
              <a:ea typeface="+mn-ea"/>
              <a:cs typeface="+mn-cs"/>
            </a:rPr>
            <a:t>M</a:t>
          </a:r>
          <a:r>
            <a:rPr lang="en-US" sz="1000" b="1" baseline="0">
              <a:solidFill>
                <a:schemeClr val="dk1"/>
              </a:solidFill>
              <a:effectLst/>
              <a:latin typeface="+mn-lt"/>
              <a:ea typeface="+mn-ea"/>
              <a:cs typeface="+mn-cs"/>
            </a:rPr>
            <a:t>ay be unnamed </a:t>
          </a:r>
          <a:r>
            <a:rPr lang="en-US" sz="1000" baseline="0">
              <a:solidFill>
                <a:schemeClr val="dk1"/>
              </a:solidFill>
              <a:effectLst/>
              <a:latin typeface="+mn-lt"/>
              <a:ea typeface="+mn-ea"/>
              <a:cs typeface="+mn-cs"/>
            </a:rPr>
            <a:t>at the time of application submission.  If other personnel are yet to be recruited, or staffed, at the time of application, please type "To be determined" or equivalent in the Name field.  The position </a:t>
          </a:r>
          <a:r>
            <a:rPr lang="en-US" sz="1000" b="1" baseline="0">
              <a:solidFill>
                <a:schemeClr val="dk1"/>
              </a:solidFill>
              <a:effectLst/>
              <a:latin typeface="+mn-lt"/>
              <a:ea typeface="+mn-ea"/>
              <a:cs typeface="+mn-cs"/>
            </a:rPr>
            <a:t>must</a:t>
          </a:r>
          <a:r>
            <a:rPr lang="en-US" sz="1000" baseline="0">
              <a:solidFill>
                <a:schemeClr val="dk1"/>
              </a:solidFill>
              <a:effectLst/>
              <a:latin typeface="+mn-lt"/>
              <a:ea typeface="+mn-ea"/>
              <a:cs typeface="+mn-cs"/>
            </a:rPr>
            <a:t> be provided at the time of application submission.</a:t>
          </a:r>
          <a:br>
            <a:rPr lang="en-US" sz="1000" baseline="0">
              <a:solidFill>
                <a:schemeClr val="dk1"/>
              </a:solidFill>
              <a:effectLst/>
              <a:latin typeface="+mn-lt"/>
              <a:ea typeface="+mn-ea"/>
              <a:cs typeface="+mn-cs"/>
            </a:rPr>
          </a:br>
          <a:endParaRPr lang="en-US" sz="1000">
            <a:effectLst/>
          </a:endParaRPr>
        </a:p>
        <a:p>
          <a:r>
            <a:rPr lang="en-US" sz="1000" baseline="0">
              <a:solidFill>
                <a:schemeClr val="dk1"/>
              </a:solidFill>
              <a:effectLst/>
              <a:latin typeface="+mn-lt"/>
              <a:ea typeface="+mn-ea"/>
              <a:cs typeface="+mn-cs"/>
            </a:rPr>
            <a:t>After application submission, prior written approval is </a:t>
          </a:r>
          <a:r>
            <a:rPr lang="en-US" sz="1000" b="1" baseline="0">
              <a:solidFill>
                <a:schemeClr val="dk1"/>
              </a:solidFill>
              <a:effectLst/>
              <a:latin typeface="+mn-lt"/>
              <a:ea typeface="+mn-ea"/>
              <a:cs typeface="+mn-cs"/>
            </a:rPr>
            <a:t>not needed </a:t>
          </a:r>
          <a:r>
            <a:rPr lang="en-US" sz="1000" baseline="0">
              <a:solidFill>
                <a:schemeClr val="dk1"/>
              </a:solidFill>
              <a:effectLst/>
              <a:latin typeface="+mn-lt"/>
              <a:ea typeface="+mn-ea"/>
              <a:cs typeface="+mn-cs"/>
            </a:rPr>
            <a:t>to replace or remove other personnel.</a:t>
          </a:r>
          <a:endParaRPr lang="en-US" sz="1000">
            <a:effectLst/>
          </a:endParaRPr>
        </a:p>
        <a:p>
          <a:endParaRPr lang="en-US" sz="1000"/>
        </a:p>
      </xdr:txBody>
    </xdr:sp>
    <xdr:clientData fPrintsWithSheet="0"/>
  </xdr:twoCellAnchor>
  <xdr:twoCellAnchor>
    <xdr:from>
      <xdr:col>12</xdr:col>
      <xdr:colOff>6350</xdr:colOff>
      <xdr:row>49</xdr:row>
      <xdr:rowOff>3175</xdr:rowOff>
    </xdr:from>
    <xdr:to>
      <xdr:col>17</xdr:col>
      <xdr:colOff>9525</xdr:colOff>
      <xdr:row>56</xdr:row>
      <xdr:rowOff>127000</xdr:rowOff>
    </xdr:to>
    <xdr:sp macro="" textlink="">
      <xdr:nvSpPr>
        <xdr:cNvPr id="4" name="TextBox 3">
          <a:extLst>
            <a:ext uri="{FF2B5EF4-FFF2-40B4-BE49-F238E27FC236}">
              <a16:creationId xmlns:a16="http://schemas.microsoft.com/office/drawing/2014/main" id="{0C30C5C7-BFA8-4264-A24A-13C4B0D11509}"/>
            </a:ext>
          </a:extLst>
        </xdr:cNvPr>
        <xdr:cNvSpPr txBox="1"/>
      </xdr:nvSpPr>
      <xdr:spPr>
        <a:xfrm>
          <a:off x="9331325" y="7280275"/>
          <a:ext cx="2889250" cy="14287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Honoraria</a:t>
          </a:r>
          <a:r>
            <a:rPr lang="en-US" sz="1000"/>
            <a:t> are payments given for professional services normally</a:t>
          </a:r>
          <a:r>
            <a:rPr lang="en-US" sz="1000" baseline="0"/>
            <a:t> </a:t>
          </a:r>
          <a:r>
            <a:rPr lang="en-US" sz="1000"/>
            <a:t>rendered without charge and</a:t>
          </a:r>
          <a:r>
            <a:rPr lang="en-US" sz="1000" baseline="0"/>
            <a:t> typically calculated as a daily rate.  </a:t>
          </a:r>
          <a:r>
            <a:rPr lang="en-US" sz="1000" b="1" baseline="0"/>
            <a:t>Stipends</a:t>
          </a:r>
          <a:r>
            <a:rPr lang="en-US" sz="1000" baseline="0"/>
            <a:t> are below-market compensation for work performed that otherwise would be unpaid (ex: internship). </a:t>
          </a:r>
        </a:p>
        <a:p>
          <a:endParaRPr lang="en-US" sz="1000" baseline="0"/>
        </a:p>
        <a:p>
          <a:r>
            <a:rPr lang="en-US" sz="1000" baseline="0">
              <a:solidFill>
                <a:schemeClr val="dk1"/>
              </a:solidFill>
              <a:effectLst/>
              <a:latin typeface="+mn-lt"/>
              <a:ea typeface="+mn-ea"/>
              <a:cs typeface="+mn-cs"/>
            </a:rPr>
            <a:t>Honoria rates and stipend amounts </a:t>
          </a:r>
          <a:r>
            <a:rPr lang="en-US" sz="1000" b="1" baseline="0">
              <a:solidFill>
                <a:schemeClr val="dk1"/>
              </a:solidFill>
              <a:effectLst/>
              <a:latin typeface="+mn-lt"/>
              <a:ea typeface="+mn-ea"/>
              <a:cs typeface="+mn-cs"/>
            </a:rPr>
            <a:t>require justification</a:t>
          </a:r>
          <a:r>
            <a:rPr lang="en-US" sz="1000" baseline="0">
              <a:solidFill>
                <a:schemeClr val="dk1"/>
              </a:solidFill>
              <a:effectLst/>
              <a:latin typeface="+mn-lt"/>
              <a:ea typeface="+mn-ea"/>
              <a:cs typeface="+mn-cs"/>
            </a:rPr>
            <a:t> in the Narrative-Primary tab.</a:t>
          </a:r>
          <a:endParaRPr lang="en-US" sz="800"/>
        </a:p>
      </xdr:txBody>
    </xdr:sp>
    <xdr:clientData fPrintsWithSheet="0"/>
  </xdr:twoCellAnchor>
  <xdr:twoCellAnchor>
    <xdr:from>
      <xdr:col>12</xdr:col>
      <xdr:colOff>3174</xdr:colOff>
      <xdr:row>73</xdr:row>
      <xdr:rowOff>149225</xdr:rowOff>
    </xdr:from>
    <xdr:to>
      <xdr:col>16</xdr:col>
      <xdr:colOff>438149</xdr:colOff>
      <xdr:row>85</xdr:row>
      <xdr:rowOff>146050</xdr:rowOff>
    </xdr:to>
    <xdr:sp macro="" textlink="">
      <xdr:nvSpPr>
        <xdr:cNvPr id="5" name="TextBox 4">
          <a:extLst>
            <a:ext uri="{FF2B5EF4-FFF2-40B4-BE49-F238E27FC236}">
              <a16:creationId xmlns:a16="http://schemas.microsoft.com/office/drawing/2014/main" id="{8C130DB9-4096-4BC9-8389-060A44F760AA}"/>
            </a:ext>
          </a:extLst>
        </xdr:cNvPr>
        <xdr:cNvSpPr txBox="1"/>
      </xdr:nvSpPr>
      <xdr:spPr>
        <a:xfrm>
          <a:off x="9328149" y="11617325"/>
          <a:ext cx="2873375" cy="2216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a:t>
          </a:r>
          <a:r>
            <a:rPr lang="en-US" sz="1000" baseline="0"/>
            <a:t> </a:t>
          </a:r>
          <a:r>
            <a:rPr lang="en-US" sz="1000" b="1" baseline="0"/>
            <a:t>micropurchase</a:t>
          </a:r>
          <a:r>
            <a:rPr lang="en-US" sz="1000" baseline="0"/>
            <a:t> is procurement of an order from a vendor that totals $3500 or less.  Micropurchases, per U.S. regulation, do not require competitive selection prior to purchase.  This threshold applies to the entire invoice from a vendor, not a single line item.</a:t>
          </a:r>
          <a:br>
            <a:rPr lang="en-US" sz="1000" baseline="0"/>
          </a:br>
          <a:br>
            <a:rPr lang="en-US" sz="1000" baseline="0"/>
          </a:br>
          <a:r>
            <a:rPr lang="en-US" sz="1000" baseline="0"/>
            <a:t>Procurements exceeding $3500 up to $150k must be competitively sourced according to the </a:t>
          </a:r>
          <a:r>
            <a:rPr lang="en-US" sz="1000" b="1" baseline="0"/>
            <a:t>simplified acquisition method</a:t>
          </a:r>
          <a:r>
            <a:rPr lang="en-US" sz="1000" baseline="0"/>
            <a:t>.  See </a:t>
          </a:r>
          <a:r>
            <a:rPr lang="en-US" sz="1000" b="1" baseline="0"/>
            <a:t>References</a:t>
          </a:r>
          <a:r>
            <a:rPr lang="en-US" sz="1000" baseline="0"/>
            <a:t>.</a:t>
          </a:r>
        </a:p>
        <a:p>
          <a:endParaRPr lang="en-US" sz="1000" baseline="0"/>
        </a:p>
        <a:p>
          <a:r>
            <a:rPr lang="en-US" sz="1000"/>
            <a:t>If this</a:t>
          </a:r>
          <a:r>
            <a:rPr lang="en-US" sz="1000" baseline="0"/>
            <a:t> project is awarded and a procurement order exceeds $3500, you will be required to gather and compare mutliple vendor quotes </a:t>
          </a:r>
          <a:r>
            <a:rPr lang="en-US" sz="1000" b="1" baseline="0"/>
            <a:t>prior</a:t>
          </a:r>
          <a:r>
            <a:rPr lang="en-US" sz="1000" baseline="0"/>
            <a:t> to purchase.</a:t>
          </a:r>
          <a:endParaRPr lang="en-US" sz="1000"/>
        </a:p>
      </xdr:txBody>
    </xdr:sp>
    <xdr:clientData fPrintsWithSheet="0"/>
  </xdr:twoCellAnchor>
  <xdr:twoCellAnchor>
    <xdr:from>
      <xdr:col>12</xdr:col>
      <xdr:colOff>3175</xdr:colOff>
      <xdr:row>92</xdr:row>
      <xdr:rowOff>142875</xdr:rowOff>
    </xdr:from>
    <xdr:to>
      <xdr:col>17</xdr:col>
      <xdr:colOff>0</xdr:colOff>
      <xdr:row>97</xdr:row>
      <xdr:rowOff>114300</xdr:rowOff>
    </xdr:to>
    <xdr:sp macro="" textlink="">
      <xdr:nvSpPr>
        <xdr:cNvPr id="6" name="TextBox 5">
          <a:extLst>
            <a:ext uri="{FF2B5EF4-FFF2-40B4-BE49-F238E27FC236}">
              <a16:creationId xmlns:a16="http://schemas.microsoft.com/office/drawing/2014/main" id="{7B97FC4C-C957-47AF-BB4C-60BD7E6BE157}"/>
            </a:ext>
          </a:extLst>
        </xdr:cNvPr>
        <xdr:cNvSpPr txBox="1"/>
      </xdr:nvSpPr>
      <xdr:spPr>
        <a:xfrm>
          <a:off x="9328150" y="15125700"/>
          <a:ext cx="2882900" cy="819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 </a:t>
          </a:r>
          <a:r>
            <a:rPr lang="en-US" sz="1000" b="1"/>
            <a:t>supply</a:t>
          </a:r>
          <a:r>
            <a:rPr lang="en-US" sz="1000" baseline="0"/>
            <a:t> is a single item valued at less than $1000 and with a use life of one year or less.</a:t>
          </a:r>
        </a:p>
        <a:p>
          <a:endParaRPr lang="en-US" sz="1000" baseline="0"/>
        </a:p>
        <a:p>
          <a:r>
            <a:rPr lang="en-US" sz="1000" baseline="0"/>
            <a:t>The </a:t>
          </a:r>
          <a:r>
            <a:rPr lang="en-US" sz="1000" b="1" baseline="0"/>
            <a:t>micropurchase</a:t>
          </a:r>
          <a:r>
            <a:rPr lang="en-US" sz="1000" baseline="0"/>
            <a:t> threshold applies to supplies.</a:t>
          </a:r>
          <a:endParaRPr lang="en-US" sz="1000"/>
        </a:p>
      </xdr:txBody>
    </xdr:sp>
    <xdr:clientData fPrintsWithSheet="0"/>
  </xdr:twoCellAnchor>
  <xdr:twoCellAnchor>
    <xdr:from>
      <xdr:col>11</xdr:col>
      <xdr:colOff>53975</xdr:colOff>
      <xdr:row>130</xdr:row>
      <xdr:rowOff>0</xdr:rowOff>
    </xdr:from>
    <xdr:to>
      <xdr:col>16</xdr:col>
      <xdr:colOff>438150</xdr:colOff>
      <xdr:row>135</xdr:row>
      <xdr:rowOff>57151</xdr:rowOff>
    </xdr:to>
    <xdr:sp macro="" textlink="">
      <xdr:nvSpPr>
        <xdr:cNvPr id="7" name="TextBox 6">
          <a:extLst>
            <a:ext uri="{FF2B5EF4-FFF2-40B4-BE49-F238E27FC236}">
              <a16:creationId xmlns:a16="http://schemas.microsoft.com/office/drawing/2014/main" id="{01F9AEFF-21AC-4C55-839B-C71876597D3C}"/>
            </a:ext>
          </a:extLst>
        </xdr:cNvPr>
        <xdr:cNvSpPr txBox="1"/>
      </xdr:nvSpPr>
      <xdr:spPr>
        <a:xfrm>
          <a:off x="9321800" y="19183350"/>
          <a:ext cx="2879725" cy="942976"/>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Services</a:t>
          </a:r>
          <a:r>
            <a:rPr lang="en-US" sz="1000" baseline="0">
              <a:solidFill>
                <a:schemeClr val="dk1"/>
              </a:solidFill>
              <a:effectLst/>
              <a:latin typeface="+mn-lt"/>
              <a:ea typeface="+mn-ea"/>
              <a:cs typeface="+mn-cs"/>
            </a:rPr>
            <a:t> are actions fulfilled by third party contributors.  This category includes consultants and contractors under a grant.</a:t>
          </a:r>
        </a:p>
        <a:p>
          <a:endParaRPr lang="en-US" sz="1000">
            <a:effectLst/>
          </a:endParaRPr>
        </a:p>
        <a:p>
          <a:r>
            <a:rPr lang="en-US" sz="1000" baseline="0">
              <a:solidFill>
                <a:schemeClr val="dk1"/>
              </a:solidFill>
              <a:effectLst/>
              <a:latin typeface="+mn-lt"/>
              <a:ea typeface="+mn-ea"/>
              <a:cs typeface="+mn-cs"/>
            </a:rPr>
            <a:t>The </a:t>
          </a:r>
          <a:r>
            <a:rPr lang="en-US" sz="1000" b="1" baseline="0">
              <a:solidFill>
                <a:schemeClr val="dk1"/>
              </a:solidFill>
              <a:effectLst/>
              <a:latin typeface="+mn-lt"/>
              <a:ea typeface="+mn-ea"/>
              <a:cs typeface="+mn-cs"/>
            </a:rPr>
            <a:t>micropurchase</a:t>
          </a:r>
          <a:r>
            <a:rPr lang="en-US" sz="1000" baseline="0">
              <a:solidFill>
                <a:schemeClr val="dk1"/>
              </a:solidFill>
              <a:effectLst/>
              <a:latin typeface="+mn-lt"/>
              <a:ea typeface="+mn-ea"/>
              <a:cs typeface="+mn-cs"/>
            </a:rPr>
            <a:t> threshold applies to services.</a:t>
          </a:r>
          <a:endParaRPr lang="en-US" sz="1000">
            <a:effectLst/>
          </a:endParaRPr>
        </a:p>
      </xdr:txBody>
    </xdr:sp>
    <xdr:clientData fPrintsWithSheet="0"/>
  </xdr:twoCellAnchor>
  <xdr:twoCellAnchor>
    <xdr:from>
      <xdr:col>0</xdr:col>
      <xdr:colOff>133350</xdr:colOff>
      <xdr:row>199</xdr:row>
      <xdr:rowOff>177800</xdr:rowOff>
    </xdr:from>
    <xdr:to>
      <xdr:col>0</xdr:col>
      <xdr:colOff>1200149</xdr:colOff>
      <xdr:row>206</xdr:row>
      <xdr:rowOff>63500</xdr:rowOff>
    </xdr:to>
    <xdr:sp macro="" textlink="">
      <xdr:nvSpPr>
        <xdr:cNvPr id="8" name="TextBox 7">
          <a:extLst>
            <a:ext uri="{FF2B5EF4-FFF2-40B4-BE49-F238E27FC236}">
              <a16:creationId xmlns:a16="http://schemas.microsoft.com/office/drawing/2014/main" id="{7CE883EC-1430-4BA4-B4F2-AC87496ED2A6}"/>
            </a:ext>
          </a:extLst>
        </xdr:cNvPr>
        <xdr:cNvSpPr txBox="1"/>
      </xdr:nvSpPr>
      <xdr:spPr>
        <a:xfrm>
          <a:off x="133350" y="11328400"/>
          <a:ext cx="1066799" cy="1174750"/>
        </a:xfrm>
        <a:prstGeom prst="rect">
          <a:avLst/>
        </a:prstGeom>
        <a:solidFill>
          <a:schemeClr val="accent4">
            <a:lumMod val="20000"/>
            <a:lumOff val="80000"/>
          </a:schemeClr>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baseline="0"/>
            <a:t>Select a </a:t>
          </a:r>
          <a:r>
            <a:rPr lang="en-US" sz="1000" b="1" baseline="0"/>
            <a:t>mode of transportation </a:t>
          </a:r>
          <a:r>
            <a:rPr lang="en-US" sz="1000" b="0" baseline="0"/>
            <a:t>by clicking in the cell, then choose from the drop down menu.</a:t>
          </a:r>
        </a:p>
      </xdr:txBody>
    </xdr:sp>
    <xdr:clientData fPrintsWithSheet="0"/>
  </xdr:twoCellAnchor>
  <xdr:twoCellAnchor>
    <xdr:from>
      <xdr:col>11</xdr:col>
      <xdr:colOff>53975</xdr:colOff>
      <xdr:row>222</xdr:row>
      <xdr:rowOff>9525</xdr:rowOff>
    </xdr:from>
    <xdr:to>
      <xdr:col>17</xdr:col>
      <xdr:colOff>9525</xdr:colOff>
      <xdr:row>228</xdr:row>
      <xdr:rowOff>9525</xdr:rowOff>
    </xdr:to>
    <xdr:sp macro="" textlink="">
      <xdr:nvSpPr>
        <xdr:cNvPr id="9" name="TextBox 8">
          <a:extLst>
            <a:ext uri="{FF2B5EF4-FFF2-40B4-BE49-F238E27FC236}">
              <a16:creationId xmlns:a16="http://schemas.microsoft.com/office/drawing/2014/main" id="{886DBD29-C4AC-4FD8-97C2-B4DF54D3FAF8}"/>
            </a:ext>
          </a:extLst>
        </xdr:cNvPr>
        <xdr:cNvSpPr txBox="1"/>
      </xdr:nvSpPr>
      <xdr:spPr>
        <a:xfrm>
          <a:off x="9321800" y="35137725"/>
          <a:ext cx="2898775" cy="8763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Per diem </a:t>
          </a:r>
          <a:r>
            <a:rPr lang="en-US" sz="1000" baseline="0">
              <a:solidFill>
                <a:schemeClr val="dk1"/>
              </a:solidFill>
              <a:effectLst/>
              <a:latin typeface="+mn-lt"/>
              <a:ea typeface="+mn-ea"/>
              <a:cs typeface="+mn-cs"/>
            </a:rPr>
            <a:t>is auto-calculated assuming one destination, roundtrip.  A standard 1.5 days will automatically be added to your trip duration to account for 2 travel days, calculated at 75% of the per diem rate.</a:t>
          </a:r>
          <a:endParaRPr lang="en-US" sz="1000">
            <a:effectLst/>
          </a:endParaRPr>
        </a:p>
      </xdr:txBody>
    </xdr:sp>
    <xdr:clientData fPrintsWithSheet="0"/>
  </xdr:twoCellAnchor>
  <xdr:twoCellAnchor>
    <xdr:from>
      <xdr:col>12</xdr:col>
      <xdr:colOff>3175</xdr:colOff>
      <xdr:row>196</xdr:row>
      <xdr:rowOff>136525</xdr:rowOff>
    </xdr:from>
    <xdr:to>
      <xdr:col>17</xdr:col>
      <xdr:colOff>0</xdr:colOff>
      <xdr:row>201</xdr:row>
      <xdr:rowOff>19050</xdr:rowOff>
    </xdr:to>
    <xdr:sp macro="" textlink="">
      <xdr:nvSpPr>
        <xdr:cNvPr id="10" name="TextBox 9">
          <a:extLst>
            <a:ext uri="{FF2B5EF4-FFF2-40B4-BE49-F238E27FC236}">
              <a16:creationId xmlns:a16="http://schemas.microsoft.com/office/drawing/2014/main" id="{9D19AA7A-EFF0-401D-AC0E-383EC5FC75F4}"/>
            </a:ext>
          </a:extLst>
        </xdr:cNvPr>
        <xdr:cNvSpPr txBox="1"/>
      </xdr:nvSpPr>
      <xdr:spPr>
        <a:xfrm>
          <a:off x="9328150" y="30911800"/>
          <a:ext cx="2882900" cy="7683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A </a:t>
          </a:r>
          <a:r>
            <a:rPr lang="en-US" sz="1000" b="1" baseline="0"/>
            <a:t>local</a:t>
          </a:r>
          <a:r>
            <a:rPr lang="en-US" sz="1000" baseline="0"/>
            <a:t> traveler is defined as an individual who regularly resides within 50 miles/80km, or a 90 minute commute, of the destination.  Local travelers are </a:t>
          </a:r>
          <a:r>
            <a:rPr lang="en-US" sz="1000" b="1" u="sng" baseline="0"/>
            <a:t>not</a:t>
          </a:r>
          <a:r>
            <a:rPr lang="en-US" sz="1000" b="1" baseline="0"/>
            <a:t> eligible </a:t>
          </a:r>
          <a:r>
            <a:rPr lang="en-US" sz="1000" baseline="0"/>
            <a:t>to receive per diem.</a:t>
          </a:r>
          <a:endParaRPr lang="en-US" sz="1000"/>
        </a:p>
      </xdr:txBody>
    </xdr:sp>
    <xdr:clientData fPrintsWithSheet="0"/>
  </xdr:twoCellAnchor>
  <xdr:twoCellAnchor>
    <xdr:from>
      <xdr:col>11</xdr:col>
      <xdr:colOff>53975</xdr:colOff>
      <xdr:row>276</xdr:row>
      <xdr:rowOff>31750</xdr:rowOff>
    </xdr:from>
    <xdr:to>
      <xdr:col>16</xdr:col>
      <xdr:colOff>438150</xdr:colOff>
      <xdr:row>282</xdr:row>
      <xdr:rowOff>114300</xdr:rowOff>
    </xdr:to>
    <xdr:sp macro="" textlink="">
      <xdr:nvSpPr>
        <xdr:cNvPr id="11" name="TextBox 10">
          <a:extLst>
            <a:ext uri="{FF2B5EF4-FFF2-40B4-BE49-F238E27FC236}">
              <a16:creationId xmlns:a16="http://schemas.microsoft.com/office/drawing/2014/main" id="{5CDBF576-66AE-47AD-8E42-242C0E662D5F}"/>
            </a:ext>
          </a:extLst>
        </xdr:cNvPr>
        <xdr:cNvSpPr txBox="1"/>
      </xdr:nvSpPr>
      <xdr:spPr>
        <a:xfrm>
          <a:off x="9321800" y="44961175"/>
          <a:ext cx="2879725" cy="12255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baseline="0">
              <a:solidFill>
                <a:srgbClr val="FF0000"/>
              </a:solidFill>
            </a:rPr>
            <a:t>International travelers on CRDF Global grants </a:t>
          </a:r>
          <a:r>
            <a:rPr lang="en-US" sz="1000" b="1" baseline="0">
              <a:solidFill>
                <a:srgbClr val="FF0000"/>
              </a:solidFill>
            </a:rPr>
            <a:t>are required to have an active travel medical insurance policy during their dates of travel.</a:t>
          </a:r>
          <a:r>
            <a:rPr lang="en-US" sz="1000" b="0" baseline="0">
              <a:solidFill>
                <a:srgbClr val="FF0000"/>
              </a:solidFill>
            </a:rPr>
            <a:t>  CRDF Global has a precompeted vendor that provides such policies.  </a:t>
          </a:r>
          <a:r>
            <a:rPr lang="en-US" sz="1000" b="1" baseline="0">
              <a:solidFill>
                <a:srgbClr val="FF0000"/>
              </a:solidFill>
            </a:rPr>
            <a:t>You are not required to use this vendor</a:t>
          </a:r>
          <a:r>
            <a:rPr lang="en-US" sz="1000" b="0" baseline="0">
              <a:solidFill>
                <a:srgbClr val="FF0000"/>
              </a:solidFill>
            </a:rPr>
            <a:t>, but if you would like to, please select "yes" and the vendor/rate will be provided for you.</a:t>
          </a:r>
          <a:endParaRPr lang="en-US" sz="1000" b="0">
            <a:solidFill>
              <a:srgbClr val="FF0000"/>
            </a:solidFill>
          </a:endParaRPr>
        </a:p>
      </xdr:txBody>
    </xdr:sp>
    <xdr:clientData fPrintsWithSheet="0"/>
  </xdr:twoCellAnchor>
  <xdr:twoCellAnchor>
    <xdr:from>
      <xdr:col>12</xdr:col>
      <xdr:colOff>12700</xdr:colOff>
      <xdr:row>268</xdr:row>
      <xdr:rowOff>126999</xdr:rowOff>
    </xdr:from>
    <xdr:to>
      <xdr:col>17</xdr:col>
      <xdr:colOff>9525</xdr:colOff>
      <xdr:row>274</xdr:row>
      <xdr:rowOff>180975</xdr:rowOff>
    </xdr:to>
    <xdr:sp macro="" textlink="">
      <xdr:nvSpPr>
        <xdr:cNvPr id="12" name="TextBox 11">
          <a:extLst>
            <a:ext uri="{FF2B5EF4-FFF2-40B4-BE49-F238E27FC236}">
              <a16:creationId xmlns:a16="http://schemas.microsoft.com/office/drawing/2014/main" id="{E13D9FA8-1BD7-445A-BF46-DD7892B42256}"/>
            </a:ext>
          </a:extLst>
        </xdr:cNvPr>
        <xdr:cNvSpPr txBox="1"/>
      </xdr:nvSpPr>
      <xdr:spPr>
        <a:xfrm>
          <a:off x="9337675" y="43113324"/>
          <a:ext cx="2882900" cy="930276"/>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Per diem </a:t>
          </a:r>
          <a:r>
            <a:rPr lang="en-US" sz="1000" baseline="0">
              <a:solidFill>
                <a:schemeClr val="dk1"/>
              </a:solidFill>
              <a:effectLst/>
              <a:latin typeface="+mn-lt"/>
              <a:ea typeface="+mn-ea"/>
              <a:cs typeface="+mn-cs"/>
            </a:rPr>
            <a:t>is auto-calculated assuming one destination, roundtrip.  A standard 1.5 days will automatically be added to your trip duration to account for 2 travel days, calculated at 75% of the per diem rate.</a:t>
          </a:r>
          <a:endParaRPr lang="en-US" sz="1000">
            <a:effectLst/>
          </a:endParaRPr>
        </a:p>
      </xdr:txBody>
    </xdr:sp>
    <xdr:clientData fPrintsWithSheet="0"/>
  </xdr:twoCellAnchor>
  <xdr:twoCellAnchor>
    <xdr:from>
      <xdr:col>12</xdr:col>
      <xdr:colOff>12700</xdr:colOff>
      <xdr:row>307</xdr:row>
      <xdr:rowOff>127000</xdr:rowOff>
    </xdr:from>
    <xdr:to>
      <xdr:col>17</xdr:col>
      <xdr:colOff>19050</xdr:colOff>
      <xdr:row>326</xdr:row>
      <xdr:rowOff>104775</xdr:rowOff>
    </xdr:to>
    <xdr:sp macro="" textlink="">
      <xdr:nvSpPr>
        <xdr:cNvPr id="13" name="TextBox 12">
          <a:extLst>
            <a:ext uri="{FF2B5EF4-FFF2-40B4-BE49-F238E27FC236}">
              <a16:creationId xmlns:a16="http://schemas.microsoft.com/office/drawing/2014/main" id="{9BDE30C3-4A13-4554-8D6E-6C16E0B11FE8}"/>
            </a:ext>
          </a:extLst>
        </xdr:cNvPr>
        <xdr:cNvSpPr txBox="1"/>
      </xdr:nvSpPr>
      <xdr:spPr>
        <a:xfrm>
          <a:off x="9337675" y="50609500"/>
          <a:ext cx="2892425" cy="35306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a:t>
          </a:r>
          <a:r>
            <a:rPr lang="en-US" sz="1000" b="1" baseline="0"/>
            <a:t> costs </a:t>
          </a:r>
          <a:r>
            <a:rPr lang="en-US" sz="1000" b="0" baseline="0"/>
            <a:t>may be claimed in various ways, or not at all.  Indirect costs in this budget may not exceed any cap stipulated in the RFP, or by the Funding agency.</a:t>
          </a:r>
          <a:br>
            <a:rPr lang="en-US" sz="1000" b="0" baseline="0"/>
          </a:br>
          <a:br>
            <a:rPr lang="en-US" sz="1000" b="0" baseline="0"/>
          </a:br>
          <a:r>
            <a:rPr lang="en-US" sz="1000" b="0" baseline="0"/>
            <a:t>If your institution has a </a:t>
          </a:r>
          <a:r>
            <a:rPr lang="en-US" sz="1000" b="1" baseline="0"/>
            <a:t>Negotiated Indirect Cost Rate Agreement (NICRA) </a:t>
          </a:r>
          <a:r>
            <a:rPr lang="en-US" sz="1000" b="0" baseline="0"/>
            <a:t>that rate may be represented in full here.  See </a:t>
          </a:r>
          <a:r>
            <a:rPr lang="en-US" sz="1000" b="1" baseline="0"/>
            <a:t>References</a:t>
          </a:r>
          <a:r>
            <a:rPr lang="en-US" sz="1000" b="0" baseline="0"/>
            <a:t> for more detail on NICRA.</a:t>
          </a:r>
          <a:br>
            <a:rPr lang="en-US" sz="1000" b="0" baseline="0"/>
          </a:br>
          <a:br>
            <a:rPr lang="en-US" sz="1000" b="0" baseline="0"/>
          </a:br>
          <a:r>
            <a:rPr lang="en-US" sz="1000" b="0" baseline="0"/>
            <a:t>If your institution does not have a NICRA, you may claim the </a:t>
          </a:r>
          <a:r>
            <a:rPr lang="en-US" sz="1000" b="1" baseline="0"/>
            <a:t>de minimum rate of 10%, </a:t>
          </a:r>
          <a:r>
            <a:rPr lang="en-US" sz="1000" b="0" baseline="0"/>
            <a:t>or opt to not include indirect costs in this budget.</a:t>
          </a:r>
          <a:br>
            <a:rPr lang="en-US" sz="1000" b="0" baseline="0"/>
          </a:br>
          <a:br>
            <a:rPr lang="en-US" sz="1000" b="0" baseline="0"/>
          </a:br>
          <a:r>
            <a:rPr lang="en-US" sz="1000" b="0" baseline="0">
              <a:solidFill>
                <a:srgbClr val="FF0000"/>
              </a:solidFill>
            </a:rPr>
            <a:t>If your institution has a NICRA and wishes to costshare all or part of their indirect costs, please move to the </a:t>
          </a:r>
          <a:r>
            <a:rPr lang="en-US" sz="1000" b="1" baseline="0">
              <a:solidFill>
                <a:srgbClr val="FF0000"/>
              </a:solidFill>
            </a:rPr>
            <a:t>Costshare</a:t>
          </a:r>
          <a:r>
            <a:rPr lang="en-US" sz="1000" b="0" baseline="0">
              <a:solidFill>
                <a:srgbClr val="FF0000"/>
              </a:solidFill>
            </a:rPr>
            <a:t> tab and follow the instructions.</a:t>
          </a:r>
        </a:p>
        <a:p>
          <a:endParaRPr lang="en-US" sz="1000" b="0" baseline="0"/>
        </a:p>
        <a:p>
          <a:r>
            <a:rPr lang="en-US" sz="1000" b="1" baseline="0"/>
            <a:t>If the RFP stipulated a cap on the indirect cost rate</a:t>
          </a:r>
          <a:r>
            <a:rPr lang="en-US" sz="1000" b="0" baseline="0"/>
            <a:t>, please choose "Capped" from the drop down menu and enter that capped rate and instructed.</a:t>
          </a:r>
          <a:endParaRPr lang="en-US" sz="1000" b="0"/>
        </a:p>
      </xdr:txBody>
    </xdr:sp>
    <xdr:clientData fPrintsWithSheet="0"/>
  </xdr:twoCellAnchor>
  <xdr:twoCellAnchor>
    <xdr:from>
      <xdr:col>12</xdr:col>
      <xdr:colOff>3175</xdr:colOff>
      <xdr:row>327</xdr:row>
      <xdr:rowOff>6349</xdr:rowOff>
    </xdr:from>
    <xdr:to>
      <xdr:col>17</xdr:col>
      <xdr:colOff>0</xdr:colOff>
      <xdr:row>330</xdr:row>
      <xdr:rowOff>104774</xdr:rowOff>
    </xdr:to>
    <xdr:sp macro="" textlink="">
      <xdr:nvSpPr>
        <xdr:cNvPr id="14" name="TextBox 13">
          <a:extLst>
            <a:ext uri="{FF2B5EF4-FFF2-40B4-BE49-F238E27FC236}">
              <a16:creationId xmlns:a16="http://schemas.microsoft.com/office/drawing/2014/main" id="{BDEAAB8D-9007-4FE3-8459-A4929E135C97}"/>
            </a:ext>
          </a:extLst>
        </xdr:cNvPr>
        <xdr:cNvSpPr txBox="1"/>
      </xdr:nvSpPr>
      <xdr:spPr>
        <a:xfrm>
          <a:off x="9328150" y="54232174"/>
          <a:ext cx="2882900" cy="66992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Modified</a:t>
          </a:r>
          <a:r>
            <a:rPr lang="en-US" sz="1000" b="1" baseline="0"/>
            <a:t> Total Direct Costs </a:t>
          </a:r>
          <a:r>
            <a:rPr lang="en-US" sz="1000" b="0" baseline="0"/>
            <a:t>are calculated to exclude ineligible expenses. The indirect cost rate is only applied to MTDCs.  See </a:t>
          </a:r>
          <a:r>
            <a:rPr lang="en-US" sz="1000" b="1" baseline="0"/>
            <a:t>References</a:t>
          </a:r>
          <a:r>
            <a:rPr lang="en-US" sz="1000" b="0" baseline="0"/>
            <a:t> for more details.</a:t>
          </a:r>
          <a:endParaRPr lang="en-US" sz="1000" b="0"/>
        </a:p>
      </xdr:txBody>
    </xdr:sp>
    <xdr:clientData fPrintsWithSheet="0"/>
  </xdr:twoCellAnchor>
  <xdr:twoCellAnchor>
    <xdr:from>
      <xdr:col>12</xdr:col>
      <xdr:colOff>6350</xdr:colOff>
      <xdr:row>212</xdr:row>
      <xdr:rowOff>127000</xdr:rowOff>
    </xdr:from>
    <xdr:to>
      <xdr:col>17</xdr:col>
      <xdr:colOff>0</xdr:colOff>
      <xdr:row>221</xdr:row>
      <xdr:rowOff>28575</xdr:rowOff>
    </xdr:to>
    <xdr:sp macro="" textlink="">
      <xdr:nvSpPr>
        <xdr:cNvPr id="15" name="TextBox 14">
          <a:extLst>
            <a:ext uri="{FF2B5EF4-FFF2-40B4-BE49-F238E27FC236}">
              <a16:creationId xmlns:a16="http://schemas.microsoft.com/office/drawing/2014/main" id="{73607106-F386-4CE8-B8E3-12E07EB00A91}"/>
            </a:ext>
          </a:extLst>
        </xdr:cNvPr>
        <xdr:cNvSpPr txBox="1"/>
      </xdr:nvSpPr>
      <xdr:spPr>
        <a:xfrm>
          <a:off x="9331325" y="33883600"/>
          <a:ext cx="2879725" cy="1082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rates</a:t>
          </a:r>
          <a:r>
            <a:rPr lang="en-US" sz="1000" baseline="0"/>
            <a:t>:</a:t>
          </a:r>
          <a:br>
            <a:rPr lang="en-US" sz="1000" baseline="0"/>
          </a:br>
          <a:r>
            <a:rPr lang="en-US" sz="1000" baseline="0"/>
            <a:t>For </a:t>
          </a:r>
          <a:r>
            <a:rPr lang="en-US" sz="1000" b="1" baseline="0"/>
            <a:t>U.S. cities</a:t>
          </a:r>
          <a:r>
            <a:rPr lang="en-US" sz="1000" baseline="0"/>
            <a:t>, please use the rates published by the U.S. GSA (See References for link.)</a:t>
          </a:r>
        </a:p>
        <a:p>
          <a:br>
            <a:rPr lang="en-US" sz="1000" baseline="0"/>
          </a:br>
          <a:r>
            <a:rPr lang="en-US" sz="1000" baseline="0"/>
            <a:t>For </a:t>
          </a:r>
          <a:r>
            <a:rPr lang="en-US" sz="1000" b="1" baseline="0"/>
            <a:t>non-U.S. cities</a:t>
          </a:r>
          <a:r>
            <a:rPr lang="en-US" sz="1000" baseline="0"/>
            <a:t>, please use the rates published by the U.S. Dept. of State (See References for link.)</a:t>
          </a:r>
          <a:endParaRPr lang="en-US" sz="1000"/>
        </a:p>
      </xdr:txBody>
    </xdr:sp>
    <xdr:clientData fPrintsWithSheet="0"/>
  </xdr:twoCellAnchor>
  <xdr:twoCellAnchor>
    <xdr:from>
      <xdr:col>12</xdr:col>
      <xdr:colOff>0</xdr:colOff>
      <xdr:row>86</xdr:row>
      <xdr:rowOff>66675</xdr:rowOff>
    </xdr:from>
    <xdr:to>
      <xdr:col>17</xdr:col>
      <xdr:colOff>9525</xdr:colOff>
      <xdr:row>90</xdr:row>
      <xdr:rowOff>123825</xdr:rowOff>
    </xdr:to>
    <xdr:sp macro="" textlink="">
      <xdr:nvSpPr>
        <xdr:cNvPr id="17" name="TextBox 16">
          <a:extLst>
            <a:ext uri="{FF2B5EF4-FFF2-40B4-BE49-F238E27FC236}">
              <a16:creationId xmlns:a16="http://schemas.microsoft.com/office/drawing/2014/main" id="{F8A12083-1664-4604-8AD3-EF72F0C530FB}"/>
            </a:ext>
          </a:extLst>
        </xdr:cNvPr>
        <xdr:cNvSpPr txBox="1"/>
      </xdr:nvSpPr>
      <xdr:spPr>
        <a:xfrm>
          <a:off x="9324975" y="13944600"/>
          <a:ext cx="2895600" cy="819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Equipment</a:t>
          </a:r>
          <a:r>
            <a:rPr lang="en-US" sz="1000" baseline="0"/>
            <a:t> is a single item valued at more than $1000 and with a use life of more than one year. </a:t>
          </a:r>
        </a:p>
        <a:p>
          <a:endParaRPr lang="en-US" sz="1000" baseline="0"/>
        </a:p>
        <a:p>
          <a:r>
            <a:rPr lang="en-US" sz="1000" baseline="0"/>
            <a:t>The </a:t>
          </a:r>
          <a:r>
            <a:rPr lang="en-US" sz="1000" b="1" baseline="0"/>
            <a:t>micropurchase</a:t>
          </a:r>
          <a:r>
            <a:rPr lang="en-US" sz="1000" baseline="0"/>
            <a:t> threshold applies to </a:t>
          </a:r>
          <a:r>
            <a:rPr lang="en-US" sz="1000" b="1" baseline="0"/>
            <a:t>equipment</a:t>
          </a:r>
          <a:r>
            <a:rPr lang="en-US" sz="1000" baseline="0"/>
            <a:t>.</a:t>
          </a:r>
          <a:endParaRPr lang="en-US" sz="1000"/>
        </a:p>
      </xdr:txBody>
    </xdr:sp>
    <xdr:clientData fPrintsWithSheet="0"/>
  </xdr:twoCellAnchor>
  <xdr:twoCellAnchor>
    <xdr:from>
      <xdr:col>12</xdr:col>
      <xdr:colOff>0</xdr:colOff>
      <xdr:row>259</xdr:row>
      <xdr:rowOff>95250</xdr:rowOff>
    </xdr:from>
    <xdr:to>
      <xdr:col>16</xdr:col>
      <xdr:colOff>441325</xdr:colOff>
      <xdr:row>267</xdr:row>
      <xdr:rowOff>73025</xdr:rowOff>
    </xdr:to>
    <xdr:sp macro="" textlink="">
      <xdr:nvSpPr>
        <xdr:cNvPr id="18" name="TextBox 17">
          <a:extLst>
            <a:ext uri="{FF2B5EF4-FFF2-40B4-BE49-F238E27FC236}">
              <a16:creationId xmlns:a16="http://schemas.microsoft.com/office/drawing/2014/main" id="{66108F9C-D420-48E3-A06D-A1CAC1EF3F40}"/>
            </a:ext>
          </a:extLst>
        </xdr:cNvPr>
        <xdr:cNvSpPr txBox="1"/>
      </xdr:nvSpPr>
      <xdr:spPr>
        <a:xfrm>
          <a:off x="9324975" y="41900475"/>
          <a:ext cx="2879725" cy="1082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rates</a:t>
          </a:r>
          <a:r>
            <a:rPr lang="en-US" sz="1000" baseline="0"/>
            <a:t>:</a:t>
          </a:r>
          <a:br>
            <a:rPr lang="en-US" sz="1000" baseline="0"/>
          </a:br>
          <a:r>
            <a:rPr lang="en-US" sz="1000" baseline="0"/>
            <a:t>For </a:t>
          </a:r>
          <a:r>
            <a:rPr lang="en-US" sz="1000" b="1" baseline="0"/>
            <a:t>U.S. cities</a:t>
          </a:r>
          <a:r>
            <a:rPr lang="en-US" sz="1000" baseline="0"/>
            <a:t>, please use the rates published by the U.S. GSA (See References for link.)</a:t>
          </a:r>
        </a:p>
        <a:p>
          <a:br>
            <a:rPr lang="en-US" sz="1000" baseline="0"/>
          </a:br>
          <a:r>
            <a:rPr lang="en-US" sz="1000" baseline="0"/>
            <a:t>For </a:t>
          </a:r>
          <a:r>
            <a:rPr lang="en-US" sz="1000" b="1" baseline="0"/>
            <a:t>non-U.S. cities</a:t>
          </a:r>
          <a:r>
            <a:rPr lang="en-US" sz="1000" baseline="0"/>
            <a:t>, please use the rates published by the U.S. Dept. of State (See References for link.)</a:t>
          </a:r>
          <a:endParaRPr lang="en-US" sz="1000"/>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12</xdr:col>
      <xdr:colOff>9525</xdr:colOff>
      <xdr:row>11</xdr:row>
      <xdr:rowOff>139701</xdr:rowOff>
    </xdr:from>
    <xdr:to>
      <xdr:col>17</xdr:col>
      <xdr:colOff>19050</xdr:colOff>
      <xdr:row>26</xdr:row>
      <xdr:rowOff>114300</xdr:rowOff>
    </xdr:to>
    <xdr:sp macro="" textlink="">
      <xdr:nvSpPr>
        <xdr:cNvPr id="2" name="TextBox 1">
          <a:extLst>
            <a:ext uri="{FF2B5EF4-FFF2-40B4-BE49-F238E27FC236}">
              <a16:creationId xmlns:a16="http://schemas.microsoft.com/office/drawing/2014/main" id="{300BF3FD-9EB5-4FE0-A68D-7ADC4396FCE5}"/>
            </a:ext>
          </a:extLst>
        </xdr:cNvPr>
        <xdr:cNvSpPr txBox="1"/>
      </xdr:nvSpPr>
      <xdr:spPr>
        <a:xfrm>
          <a:off x="9334500" y="3216276"/>
          <a:ext cx="2895600" cy="272732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Key Personnel</a:t>
          </a:r>
          <a:r>
            <a:rPr lang="en-US" sz="1000" baseline="0"/>
            <a:t> </a:t>
          </a:r>
          <a:br>
            <a:rPr lang="en-US" sz="1000" baseline="0"/>
          </a:br>
          <a:r>
            <a:rPr lang="en-US" sz="1000" baseline="0"/>
            <a:t>M</a:t>
          </a:r>
          <a:r>
            <a:rPr lang="en-US" sz="1000" b="1" baseline="0"/>
            <a:t>ust</a:t>
          </a:r>
          <a:r>
            <a:rPr lang="en-US" sz="1000" baseline="0"/>
            <a:t> be named </a:t>
          </a:r>
          <a:r>
            <a:rPr lang="en-US" sz="1000" b="1" baseline="0"/>
            <a:t>at the time of application</a:t>
          </a:r>
          <a:r>
            <a:rPr lang="en-US" sz="1000" baseline="0"/>
            <a:t>.  After application submission, prior written approval is </a:t>
          </a:r>
          <a:r>
            <a:rPr lang="en-US" sz="1000" b="1" baseline="0"/>
            <a:t>required</a:t>
          </a:r>
          <a:r>
            <a:rPr lang="en-US" sz="1000" baseline="0"/>
            <a:t> to replace or remove these personnel.</a:t>
          </a:r>
        </a:p>
        <a:p>
          <a:endParaRPr lang="en-US" sz="1000" baseline="0">
            <a:solidFill>
              <a:schemeClr val="dk1"/>
            </a:solidFill>
            <a:effectLst/>
            <a:latin typeface="+mn-lt"/>
            <a:ea typeface="+mn-ea"/>
            <a:cs typeface="+mn-cs"/>
          </a:endParaRPr>
        </a:p>
        <a:p>
          <a:r>
            <a:rPr lang="en-US" sz="1000">
              <a:solidFill>
                <a:schemeClr val="dk1"/>
              </a:solidFill>
              <a:effectLst/>
              <a:latin typeface="+mn-lt"/>
              <a:ea typeface="+mn-ea"/>
              <a:cs typeface="+mn-cs"/>
            </a:rPr>
            <a:t>Other personnel</a:t>
          </a:r>
          <a:r>
            <a:rPr lang="en-US" sz="1000" baseline="0">
              <a:solidFill>
                <a:schemeClr val="dk1"/>
              </a:solidFill>
              <a:effectLst/>
              <a:latin typeface="+mn-lt"/>
              <a:ea typeface="+mn-ea"/>
              <a:cs typeface="+mn-cs"/>
            </a:rPr>
            <a:t> </a:t>
          </a:r>
          <a:br>
            <a:rPr lang="en-US" sz="1000" baseline="0">
              <a:solidFill>
                <a:schemeClr val="dk1"/>
              </a:solidFill>
              <a:effectLst/>
              <a:latin typeface="+mn-lt"/>
              <a:ea typeface="+mn-ea"/>
              <a:cs typeface="+mn-cs"/>
            </a:rPr>
          </a:br>
          <a:r>
            <a:rPr lang="en-US" sz="1000" baseline="0">
              <a:solidFill>
                <a:schemeClr val="dk1"/>
              </a:solidFill>
              <a:effectLst/>
              <a:latin typeface="+mn-lt"/>
              <a:ea typeface="+mn-ea"/>
              <a:cs typeface="+mn-cs"/>
            </a:rPr>
            <a:t>M</a:t>
          </a:r>
          <a:r>
            <a:rPr lang="en-US" sz="1000" b="1" baseline="0">
              <a:solidFill>
                <a:schemeClr val="dk1"/>
              </a:solidFill>
              <a:effectLst/>
              <a:latin typeface="+mn-lt"/>
              <a:ea typeface="+mn-ea"/>
              <a:cs typeface="+mn-cs"/>
            </a:rPr>
            <a:t>ay be unnamed </a:t>
          </a:r>
          <a:r>
            <a:rPr lang="en-US" sz="1000" baseline="0">
              <a:solidFill>
                <a:schemeClr val="dk1"/>
              </a:solidFill>
              <a:effectLst/>
              <a:latin typeface="+mn-lt"/>
              <a:ea typeface="+mn-ea"/>
              <a:cs typeface="+mn-cs"/>
            </a:rPr>
            <a:t>at the time of application submission.  If other personnel are yet to be recruited, or staffed, at the time of application, please type "To be determined" or equivalent in the Name field.  The position </a:t>
          </a:r>
          <a:r>
            <a:rPr lang="en-US" sz="1000" b="1" baseline="0">
              <a:solidFill>
                <a:schemeClr val="dk1"/>
              </a:solidFill>
              <a:effectLst/>
              <a:latin typeface="+mn-lt"/>
              <a:ea typeface="+mn-ea"/>
              <a:cs typeface="+mn-cs"/>
            </a:rPr>
            <a:t>must</a:t>
          </a:r>
          <a:r>
            <a:rPr lang="en-US" sz="1000" baseline="0">
              <a:solidFill>
                <a:schemeClr val="dk1"/>
              </a:solidFill>
              <a:effectLst/>
              <a:latin typeface="+mn-lt"/>
              <a:ea typeface="+mn-ea"/>
              <a:cs typeface="+mn-cs"/>
            </a:rPr>
            <a:t> be provided at the time of application submission.</a:t>
          </a:r>
          <a:br>
            <a:rPr lang="en-US" sz="1000" baseline="0">
              <a:solidFill>
                <a:schemeClr val="dk1"/>
              </a:solidFill>
              <a:effectLst/>
              <a:latin typeface="+mn-lt"/>
              <a:ea typeface="+mn-ea"/>
              <a:cs typeface="+mn-cs"/>
            </a:rPr>
          </a:br>
          <a:endParaRPr lang="en-US" sz="1000">
            <a:effectLst/>
          </a:endParaRPr>
        </a:p>
        <a:p>
          <a:r>
            <a:rPr lang="en-US" sz="1000" baseline="0">
              <a:solidFill>
                <a:schemeClr val="dk1"/>
              </a:solidFill>
              <a:effectLst/>
              <a:latin typeface="+mn-lt"/>
              <a:ea typeface="+mn-ea"/>
              <a:cs typeface="+mn-cs"/>
            </a:rPr>
            <a:t>After application submission, prior written approval is </a:t>
          </a:r>
          <a:r>
            <a:rPr lang="en-US" sz="1000" b="1" baseline="0">
              <a:solidFill>
                <a:schemeClr val="dk1"/>
              </a:solidFill>
              <a:effectLst/>
              <a:latin typeface="+mn-lt"/>
              <a:ea typeface="+mn-ea"/>
              <a:cs typeface="+mn-cs"/>
            </a:rPr>
            <a:t>not needed </a:t>
          </a:r>
          <a:r>
            <a:rPr lang="en-US" sz="1000" baseline="0">
              <a:solidFill>
                <a:schemeClr val="dk1"/>
              </a:solidFill>
              <a:effectLst/>
              <a:latin typeface="+mn-lt"/>
              <a:ea typeface="+mn-ea"/>
              <a:cs typeface="+mn-cs"/>
            </a:rPr>
            <a:t>to replace or remove other personnel.</a:t>
          </a:r>
          <a:endParaRPr lang="en-US" sz="1000">
            <a:effectLst/>
          </a:endParaRPr>
        </a:p>
        <a:p>
          <a:endParaRPr lang="en-US" sz="1000"/>
        </a:p>
      </xdr:txBody>
    </xdr:sp>
    <xdr:clientData fPrintsWithSheet="0"/>
  </xdr:twoCellAnchor>
  <xdr:twoCellAnchor>
    <xdr:from>
      <xdr:col>12</xdr:col>
      <xdr:colOff>6350</xdr:colOff>
      <xdr:row>49</xdr:row>
      <xdr:rowOff>3175</xdr:rowOff>
    </xdr:from>
    <xdr:to>
      <xdr:col>17</xdr:col>
      <xdr:colOff>9525</xdr:colOff>
      <xdr:row>56</xdr:row>
      <xdr:rowOff>127000</xdr:rowOff>
    </xdr:to>
    <xdr:sp macro="" textlink="">
      <xdr:nvSpPr>
        <xdr:cNvPr id="3" name="TextBox 2">
          <a:extLst>
            <a:ext uri="{FF2B5EF4-FFF2-40B4-BE49-F238E27FC236}">
              <a16:creationId xmlns:a16="http://schemas.microsoft.com/office/drawing/2014/main" id="{D75E5D86-880D-4ADF-A4E8-3CE10E63703E}"/>
            </a:ext>
          </a:extLst>
        </xdr:cNvPr>
        <xdr:cNvSpPr txBox="1"/>
      </xdr:nvSpPr>
      <xdr:spPr>
        <a:xfrm>
          <a:off x="9331325" y="7280275"/>
          <a:ext cx="2889250" cy="14287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Honoraria</a:t>
          </a:r>
          <a:r>
            <a:rPr lang="en-US" sz="1000"/>
            <a:t> are payments given for professional services normally</a:t>
          </a:r>
          <a:r>
            <a:rPr lang="en-US" sz="1000" baseline="0"/>
            <a:t> </a:t>
          </a:r>
          <a:r>
            <a:rPr lang="en-US" sz="1000"/>
            <a:t>rendered without charge and</a:t>
          </a:r>
          <a:r>
            <a:rPr lang="en-US" sz="1000" baseline="0"/>
            <a:t> typically calculated as a daily rate.  </a:t>
          </a:r>
          <a:r>
            <a:rPr lang="en-US" sz="1000" b="1" baseline="0"/>
            <a:t>Stipends</a:t>
          </a:r>
          <a:r>
            <a:rPr lang="en-US" sz="1000" baseline="0"/>
            <a:t> are below-market compensation for work performed that otherwise would be unpaid (ex: internship). </a:t>
          </a:r>
        </a:p>
        <a:p>
          <a:endParaRPr lang="en-US" sz="1000" baseline="0"/>
        </a:p>
        <a:p>
          <a:r>
            <a:rPr lang="en-US" sz="1000" baseline="0">
              <a:solidFill>
                <a:schemeClr val="dk1"/>
              </a:solidFill>
              <a:effectLst/>
              <a:latin typeface="+mn-lt"/>
              <a:ea typeface="+mn-ea"/>
              <a:cs typeface="+mn-cs"/>
            </a:rPr>
            <a:t>Honoria rates and stipend amounts </a:t>
          </a:r>
          <a:r>
            <a:rPr lang="en-US" sz="1000" b="1" baseline="0">
              <a:solidFill>
                <a:schemeClr val="dk1"/>
              </a:solidFill>
              <a:effectLst/>
              <a:latin typeface="+mn-lt"/>
              <a:ea typeface="+mn-ea"/>
              <a:cs typeface="+mn-cs"/>
            </a:rPr>
            <a:t>require justification</a:t>
          </a:r>
          <a:r>
            <a:rPr lang="en-US" sz="1000" baseline="0">
              <a:solidFill>
                <a:schemeClr val="dk1"/>
              </a:solidFill>
              <a:effectLst/>
              <a:latin typeface="+mn-lt"/>
              <a:ea typeface="+mn-ea"/>
              <a:cs typeface="+mn-cs"/>
            </a:rPr>
            <a:t> in the Narrative-Primary tab.</a:t>
          </a:r>
          <a:endParaRPr lang="en-US" sz="800"/>
        </a:p>
      </xdr:txBody>
    </xdr:sp>
    <xdr:clientData fPrintsWithSheet="0"/>
  </xdr:twoCellAnchor>
  <xdr:twoCellAnchor>
    <xdr:from>
      <xdr:col>12</xdr:col>
      <xdr:colOff>3174</xdr:colOff>
      <xdr:row>73</xdr:row>
      <xdr:rowOff>149225</xdr:rowOff>
    </xdr:from>
    <xdr:to>
      <xdr:col>16</xdr:col>
      <xdr:colOff>438149</xdr:colOff>
      <xdr:row>85</xdr:row>
      <xdr:rowOff>146050</xdr:rowOff>
    </xdr:to>
    <xdr:sp macro="" textlink="">
      <xdr:nvSpPr>
        <xdr:cNvPr id="4" name="TextBox 3">
          <a:extLst>
            <a:ext uri="{FF2B5EF4-FFF2-40B4-BE49-F238E27FC236}">
              <a16:creationId xmlns:a16="http://schemas.microsoft.com/office/drawing/2014/main" id="{AB8FFA05-68CF-4F33-AA4F-8473A87ABA60}"/>
            </a:ext>
          </a:extLst>
        </xdr:cNvPr>
        <xdr:cNvSpPr txBox="1"/>
      </xdr:nvSpPr>
      <xdr:spPr>
        <a:xfrm>
          <a:off x="9328149" y="11617325"/>
          <a:ext cx="2873375" cy="2216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a:t>
          </a:r>
          <a:r>
            <a:rPr lang="en-US" sz="1000" baseline="0"/>
            <a:t> </a:t>
          </a:r>
          <a:r>
            <a:rPr lang="en-US" sz="1000" b="1" baseline="0"/>
            <a:t>micropurchase</a:t>
          </a:r>
          <a:r>
            <a:rPr lang="en-US" sz="1000" baseline="0"/>
            <a:t> is procurement of an order from a vendor that totals $3500 or less.  Micropurchases, per U.S. regulation, do not require competitive selection prior to purchase.  This threshold applies to the entire invoice from a vendor, not a single line item.</a:t>
          </a:r>
          <a:br>
            <a:rPr lang="en-US" sz="1000" baseline="0"/>
          </a:br>
          <a:br>
            <a:rPr lang="en-US" sz="1000" baseline="0"/>
          </a:br>
          <a:r>
            <a:rPr lang="en-US" sz="1000" baseline="0"/>
            <a:t>Procurements exceeding $3500 up to $150k must be competitively sourced according to the </a:t>
          </a:r>
          <a:r>
            <a:rPr lang="en-US" sz="1000" b="1" baseline="0"/>
            <a:t>simplified acquisition method</a:t>
          </a:r>
          <a:r>
            <a:rPr lang="en-US" sz="1000" baseline="0"/>
            <a:t>.  See </a:t>
          </a:r>
          <a:r>
            <a:rPr lang="en-US" sz="1000" b="1" baseline="0"/>
            <a:t>References</a:t>
          </a:r>
          <a:r>
            <a:rPr lang="en-US" sz="1000" baseline="0"/>
            <a:t>.</a:t>
          </a:r>
        </a:p>
        <a:p>
          <a:endParaRPr lang="en-US" sz="1000" baseline="0"/>
        </a:p>
        <a:p>
          <a:r>
            <a:rPr lang="en-US" sz="1000"/>
            <a:t>If this</a:t>
          </a:r>
          <a:r>
            <a:rPr lang="en-US" sz="1000" baseline="0"/>
            <a:t> project is awarded and a procurement order exceeds $3500, you will be required to gather and compare mutliple vendor quotes </a:t>
          </a:r>
          <a:r>
            <a:rPr lang="en-US" sz="1000" b="1" baseline="0"/>
            <a:t>prior</a:t>
          </a:r>
          <a:r>
            <a:rPr lang="en-US" sz="1000" baseline="0"/>
            <a:t> to purchase.</a:t>
          </a:r>
          <a:endParaRPr lang="en-US" sz="1000"/>
        </a:p>
      </xdr:txBody>
    </xdr:sp>
    <xdr:clientData fPrintsWithSheet="0"/>
  </xdr:twoCellAnchor>
  <xdr:twoCellAnchor>
    <xdr:from>
      <xdr:col>12</xdr:col>
      <xdr:colOff>3175</xdr:colOff>
      <xdr:row>92</xdr:row>
      <xdr:rowOff>142875</xdr:rowOff>
    </xdr:from>
    <xdr:to>
      <xdr:col>17</xdr:col>
      <xdr:colOff>0</xdr:colOff>
      <xdr:row>97</xdr:row>
      <xdr:rowOff>114300</xdr:rowOff>
    </xdr:to>
    <xdr:sp macro="" textlink="">
      <xdr:nvSpPr>
        <xdr:cNvPr id="5" name="TextBox 4">
          <a:extLst>
            <a:ext uri="{FF2B5EF4-FFF2-40B4-BE49-F238E27FC236}">
              <a16:creationId xmlns:a16="http://schemas.microsoft.com/office/drawing/2014/main" id="{361F39BC-F4E6-435C-B072-3E99F5094C78}"/>
            </a:ext>
          </a:extLst>
        </xdr:cNvPr>
        <xdr:cNvSpPr txBox="1"/>
      </xdr:nvSpPr>
      <xdr:spPr>
        <a:xfrm>
          <a:off x="9328150" y="15125700"/>
          <a:ext cx="2882900" cy="819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 </a:t>
          </a:r>
          <a:r>
            <a:rPr lang="en-US" sz="1000" b="1"/>
            <a:t>supply</a:t>
          </a:r>
          <a:r>
            <a:rPr lang="en-US" sz="1000" baseline="0"/>
            <a:t> is a single item valued at less than $1000 and with a use life of one year or less.</a:t>
          </a:r>
        </a:p>
        <a:p>
          <a:endParaRPr lang="en-US" sz="1000" baseline="0"/>
        </a:p>
        <a:p>
          <a:r>
            <a:rPr lang="en-US" sz="1000" baseline="0"/>
            <a:t>The </a:t>
          </a:r>
          <a:r>
            <a:rPr lang="en-US" sz="1000" b="1" baseline="0"/>
            <a:t>micropurchase</a:t>
          </a:r>
          <a:r>
            <a:rPr lang="en-US" sz="1000" baseline="0"/>
            <a:t> threshold applies to supplies.</a:t>
          </a:r>
          <a:endParaRPr lang="en-US" sz="1000"/>
        </a:p>
      </xdr:txBody>
    </xdr:sp>
    <xdr:clientData fPrintsWithSheet="0"/>
  </xdr:twoCellAnchor>
  <xdr:twoCellAnchor>
    <xdr:from>
      <xdr:col>11</xdr:col>
      <xdr:colOff>53975</xdr:colOff>
      <xdr:row>130</xdr:row>
      <xdr:rowOff>0</xdr:rowOff>
    </xdr:from>
    <xdr:to>
      <xdr:col>16</xdr:col>
      <xdr:colOff>438150</xdr:colOff>
      <xdr:row>135</xdr:row>
      <xdr:rowOff>57151</xdr:rowOff>
    </xdr:to>
    <xdr:sp macro="" textlink="">
      <xdr:nvSpPr>
        <xdr:cNvPr id="6" name="TextBox 5">
          <a:extLst>
            <a:ext uri="{FF2B5EF4-FFF2-40B4-BE49-F238E27FC236}">
              <a16:creationId xmlns:a16="http://schemas.microsoft.com/office/drawing/2014/main" id="{7463432E-8710-46DC-A267-FD5E28C8FF99}"/>
            </a:ext>
          </a:extLst>
        </xdr:cNvPr>
        <xdr:cNvSpPr txBox="1"/>
      </xdr:nvSpPr>
      <xdr:spPr>
        <a:xfrm>
          <a:off x="9321800" y="19183350"/>
          <a:ext cx="2879725" cy="942976"/>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Services</a:t>
          </a:r>
          <a:r>
            <a:rPr lang="en-US" sz="1000" baseline="0">
              <a:solidFill>
                <a:schemeClr val="dk1"/>
              </a:solidFill>
              <a:effectLst/>
              <a:latin typeface="+mn-lt"/>
              <a:ea typeface="+mn-ea"/>
              <a:cs typeface="+mn-cs"/>
            </a:rPr>
            <a:t> are actions fulfilled by third party contributors.  This category includes consultants and contractors under a grant.</a:t>
          </a:r>
        </a:p>
        <a:p>
          <a:endParaRPr lang="en-US" sz="1000">
            <a:effectLst/>
          </a:endParaRPr>
        </a:p>
        <a:p>
          <a:r>
            <a:rPr lang="en-US" sz="1000" baseline="0">
              <a:solidFill>
                <a:schemeClr val="dk1"/>
              </a:solidFill>
              <a:effectLst/>
              <a:latin typeface="+mn-lt"/>
              <a:ea typeface="+mn-ea"/>
              <a:cs typeface="+mn-cs"/>
            </a:rPr>
            <a:t>The </a:t>
          </a:r>
          <a:r>
            <a:rPr lang="en-US" sz="1000" b="1" baseline="0">
              <a:solidFill>
                <a:schemeClr val="dk1"/>
              </a:solidFill>
              <a:effectLst/>
              <a:latin typeface="+mn-lt"/>
              <a:ea typeface="+mn-ea"/>
              <a:cs typeface="+mn-cs"/>
            </a:rPr>
            <a:t>micropurchase</a:t>
          </a:r>
          <a:r>
            <a:rPr lang="en-US" sz="1000" baseline="0">
              <a:solidFill>
                <a:schemeClr val="dk1"/>
              </a:solidFill>
              <a:effectLst/>
              <a:latin typeface="+mn-lt"/>
              <a:ea typeface="+mn-ea"/>
              <a:cs typeface="+mn-cs"/>
            </a:rPr>
            <a:t> threshold applies to services.</a:t>
          </a:r>
          <a:endParaRPr lang="en-US" sz="1000">
            <a:effectLst/>
          </a:endParaRPr>
        </a:p>
      </xdr:txBody>
    </xdr:sp>
    <xdr:clientData fPrintsWithSheet="0"/>
  </xdr:twoCellAnchor>
  <xdr:twoCellAnchor>
    <xdr:from>
      <xdr:col>0</xdr:col>
      <xdr:colOff>133350</xdr:colOff>
      <xdr:row>199</xdr:row>
      <xdr:rowOff>177800</xdr:rowOff>
    </xdr:from>
    <xdr:to>
      <xdr:col>0</xdr:col>
      <xdr:colOff>1200149</xdr:colOff>
      <xdr:row>206</xdr:row>
      <xdr:rowOff>63500</xdr:rowOff>
    </xdr:to>
    <xdr:sp macro="" textlink="">
      <xdr:nvSpPr>
        <xdr:cNvPr id="7" name="TextBox 6">
          <a:extLst>
            <a:ext uri="{FF2B5EF4-FFF2-40B4-BE49-F238E27FC236}">
              <a16:creationId xmlns:a16="http://schemas.microsoft.com/office/drawing/2014/main" id="{D412EBC2-F535-465A-B8FF-64019E66DA35}"/>
            </a:ext>
          </a:extLst>
        </xdr:cNvPr>
        <xdr:cNvSpPr txBox="1"/>
      </xdr:nvSpPr>
      <xdr:spPr>
        <a:xfrm>
          <a:off x="133350" y="31457900"/>
          <a:ext cx="1066799" cy="1219200"/>
        </a:xfrm>
        <a:prstGeom prst="rect">
          <a:avLst/>
        </a:prstGeom>
        <a:solidFill>
          <a:schemeClr val="accent4">
            <a:lumMod val="20000"/>
            <a:lumOff val="80000"/>
          </a:schemeClr>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baseline="0"/>
            <a:t>Select a </a:t>
          </a:r>
          <a:r>
            <a:rPr lang="en-US" sz="1000" b="1" baseline="0"/>
            <a:t>mode of transportation </a:t>
          </a:r>
          <a:r>
            <a:rPr lang="en-US" sz="1000" b="0" baseline="0"/>
            <a:t>by clicking in the cell, then choose from the drop down menu.</a:t>
          </a:r>
        </a:p>
      </xdr:txBody>
    </xdr:sp>
    <xdr:clientData fPrintsWithSheet="0"/>
  </xdr:twoCellAnchor>
  <xdr:twoCellAnchor>
    <xdr:from>
      <xdr:col>11</xdr:col>
      <xdr:colOff>53975</xdr:colOff>
      <xdr:row>222</xdr:row>
      <xdr:rowOff>9525</xdr:rowOff>
    </xdr:from>
    <xdr:to>
      <xdr:col>17</xdr:col>
      <xdr:colOff>9525</xdr:colOff>
      <xdr:row>228</xdr:row>
      <xdr:rowOff>9525</xdr:rowOff>
    </xdr:to>
    <xdr:sp macro="" textlink="">
      <xdr:nvSpPr>
        <xdr:cNvPr id="8" name="TextBox 7">
          <a:extLst>
            <a:ext uri="{FF2B5EF4-FFF2-40B4-BE49-F238E27FC236}">
              <a16:creationId xmlns:a16="http://schemas.microsoft.com/office/drawing/2014/main" id="{3235BF75-7496-491E-93E0-A5DFD89C5AA1}"/>
            </a:ext>
          </a:extLst>
        </xdr:cNvPr>
        <xdr:cNvSpPr txBox="1"/>
      </xdr:nvSpPr>
      <xdr:spPr>
        <a:xfrm>
          <a:off x="9321800" y="35137725"/>
          <a:ext cx="2898775" cy="8763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Per diem </a:t>
          </a:r>
          <a:r>
            <a:rPr lang="en-US" sz="1000" baseline="0">
              <a:solidFill>
                <a:schemeClr val="dk1"/>
              </a:solidFill>
              <a:effectLst/>
              <a:latin typeface="+mn-lt"/>
              <a:ea typeface="+mn-ea"/>
              <a:cs typeface="+mn-cs"/>
            </a:rPr>
            <a:t>is auto-calculated assuming one destination, roundtrip.  A standard 1.5 days will automatically be added to your trip duration to account for 2 travel days, calculated at 75% of the per diem rate.</a:t>
          </a:r>
          <a:endParaRPr lang="en-US" sz="1000">
            <a:effectLst/>
          </a:endParaRPr>
        </a:p>
      </xdr:txBody>
    </xdr:sp>
    <xdr:clientData fPrintsWithSheet="0"/>
  </xdr:twoCellAnchor>
  <xdr:twoCellAnchor>
    <xdr:from>
      <xdr:col>12</xdr:col>
      <xdr:colOff>3175</xdr:colOff>
      <xdr:row>196</xdr:row>
      <xdr:rowOff>136525</xdr:rowOff>
    </xdr:from>
    <xdr:to>
      <xdr:col>17</xdr:col>
      <xdr:colOff>0</xdr:colOff>
      <xdr:row>201</xdr:row>
      <xdr:rowOff>19050</xdr:rowOff>
    </xdr:to>
    <xdr:sp macro="" textlink="">
      <xdr:nvSpPr>
        <xdr:cNvPr id="9" name="TextBox 8">
          <a:extLst>
            <a:ext uri="{FF2B5EF4-FFF2-40B4-BE49-F238E27FC236}">
              <a16:creationId xmlns:a16="http://schemas.microsoft.com/office/drawing/2014/main" id="{DFA785AF-FDF5-4797-84F7-E27EDBF2B229}"/>
            </a:ext>
          </a:extLst>
        </xdr:cNvPr>
        <xdr:cNvSpPr txBox="1"/>
      </xdr:nvSpPr>
      <xdr:spPr>
        <a:xfrm>
          <a:off x="9328150" y="30911800"/>
          <a:ext cx="2882900" cy="7683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A </a:t>
          </a:r>
          <a:r>
            <a:rPr lang="en-US" sz="1000" b="1" baseline="0"/>
            <a:t>local</a:t>
          </a:r>
          <a:r>
            <a:rPr lang="en-US" sz="1000" baseline="0"/>
            <a:t> traveler is defined as an individual who regularly resides within 50 miles/80km, or a 90 minute commute, of the destination.  Local travelers are </a:t>
          </a:r>
          <a:r>
            <a:rPr lang="en-US" sz="1000" b="1" u="sng" baseline="0"/>
            <a:t>not</a:t>
          </a:r>
          <a:r>
            <a:rPr lang="en-US" sz="1000" b="1" baseline="0"/>
            <a:t> eligible </a:t>
          </a:r>
          <a:r>
            <a:rPr lang="en-US" sz="1000" baseline="0"/>
            <a:t>to receive per diem.</a:t>
          </a:r>
          <a:endParaRPr lang="en-US" sz="1000"/>
        </a:p>
      </xdr:txBody>
    </xdr:sp>
    <xdr:clientData fPrintsWithSheet="0"/>
  </xdr:twoCellAnchor>
  <xdr:twoCellAnchor>
    <xdr:from>
      <xdr:col>11</xdr:col>
      <xdr:colOff>53975</xdr:colOff>
      <xdr:row>276</xdr:row>
      <xdr:rowOff>31750</xdr:rowOff>
    </xdr:from>
    <xdr:to>
      <xdr:col>16</xdr:col>
      <xdr:colOff>438150</xdr:colOff>
      <xdr:row>282</xdr:row>
      <xdr:rowOff>114300</xdr:rowOff>
    </xdr:to>
    <xdr:sp macro="" textlink="">
      <xdr:nvSpPr>
        <xdr:cNvPr id="10" name="TextBox 9">
          <a:extLst>
            <a:ext uri="{FF2B5EF4-FFF2-40B4-BE49-F238E27FC236}">
              <a16:creationId xmlns:a16="http://schemas.microsoft.com/office/drawing/2014/main" id="{16D459B9-E941-4506-A9F0-087AE9F273D2}"/>
            </a:ext>
          </a:extLst>
        </xdr:cNvPr>
        <xdr:cNvSpPr txBox="1"/>
      </xdr:nvSpPr>
      <xdr:spPr>
        <a:xfrm>
          <a:off x="9321800" y="44275375"/>
          <a:ext cx="2879725" cy="12255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baseline="0">
              <a:solidFill>
                <a:srgbClr val="FF0000"/>
              </a:solidFill>
            </a:rPr>
            <a:t>International travelers on CRDF Global grants </a:t>
          </a:r>
          <a:r>
            <a:rPr lang="en-US" sz="1000" b="1" baseline="0">
              <a:solidFill>
                <a:srgbClr val="FF0000"/>
              </a:solidFill>
            </a:rPr>
            <a:t>are required to have an active travel medical insurance policy during their dates of travel.</a:t>
          </a:r>
          <a:r>
            <a:rPr lang="en-US" sz="1000" b="0" baseline="0">
              <a:solidFill>
                <a:srgbClr val="FF0000"/>
              </a:solidFill>
            </a:rPr>
            <a:t>  CRDF Global has a precompeted vendor that provides such policies.  </a:t>
          </a:r>
          <a:r>
            <a:rPr lang="en-US" sz="1000" b="1" baseline="0">
              <a:solidFill>
                <a:srgbClr val="FF0000"/>
              </a:solidFill>
            </a:rPr>
            <a:t>You are not required to use this vendor</a:t>
          </a:r>
          <a:r>
            <a:rPr lang="en-US" sz="1000" b="0" baseline="0">
              <a:solidFill>
                <a:srgbClr val="FF0000"/>
              </a:solidFill>
            </a:rPr>
            <a:t>, but if you would like to, please select "yes" and the vendor/rate will be provided for you.</a:t>
          </a:r>
          <a:endParaRPr lang="en-US" sz="1000" b="0">
            <a:solidFill>
              <a:srgbClr val="FF0000"/>
            </a:solidFill>
          </a:endParaRPr>
        </a:p>
      </xdr:txBody>
    </xdr:sp>
    <xdr:clientData fPrintsWithSheet="0"/>
  </xdr:twoCellAnchor>
  <xdr:twoCellAnchor>
    <xdr:from>
      <xdr:col>12</xdr:col>
      <xdr:colOff>12700</xdr:colOff>
      <xdr:row>268</xdr:row>
      <xdr:rowOff>126999</xdr:rowOff>
    </xdr:from>
    <xdr:to>
      <xdr:col>17</xdr:col>
      <xdr:colOff>9525</xdr:colOff>
      <xdr:row>274</xdr:row>
      <xdr:rowOff>180975</xdr:rowOff>
    </xdr:to>
    <xdr:sp macro="" textlink="">
      <xdr:nvSpPr>
        <xdr:cNvPr id="11" name="TextBox 10">
          <a:extLst>
            <a:ext uri="{FF2B5EF4-FFF2-40B4-BE49-F238E27FC236}">
              <a16:creationId xmlns:a16="http://schemas.microsoft.com/office/drawing/2014/main" id="{C9C0F8A7-9CA0-4A5C-B8B4-A4D7E95CB634}"/>
            </a:ext>
          </a:extLst>
        </xdr:cNvPr>
        <xdr:cNvSpPr txBox="1"/>
      </xdr:nvSpPr>
      <xdr:spPr>
        <a:xfrm>
          <a:off x="9337675" y="43113324"/>
          <a:ext cx="2882900" cy="930276"/>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Per diem </a:t>
          </a:r>
          <a:r>
            <a:rPr lang="en-US" sz="1000" baseline="0">
              <a:solidFill>
                <a:schemeClr val="dk1"/>
              </a:solidFill>
              <a:effectLst/>
              <a:latin typeface="+mn-lt"/>
              <a:ea typeface="+mn-ea"/>
              <a:cs typeface="+mn-cs"/>
            </a:rPr>
            <a:t>is auto-calculated assuming one destination, roundtrip.  A standard 1.5 days will automatically be added to your trip duration to account for 2 travel days, calculated at 75% of the per diem rate.</a:t>
          </a:r>
          <a:endParaRPr lang="en-US" sz="1000">
            <a:effectLst/>
          </a:endParaRPr>
        </a:p>
      </xdr:txBody>
    </xdr:sp>
    <xdr:clientData fPrintsWithSheet="0"/>
  </xdr:twoCellAnchor>
  <xdr:twoCellAnchor>
    <xdr:from>
      <xdr:col>12</xdr:col>
      <xdr:colOff>12700</xdr:colOff>
      <xdr:row>307</xdr:row>
      <xdr:rowOff>127000</xdr:rowOff>
    </xdr:from>
    <xdr:to>
      <xdr:col>17</xdr:col>
      <xdr:colOff>19050</xdr:colOff>
      <xdr:row>326</xdr:row>
      <xdr:rowOff>104775</xdr:rowOff>
    </xdr:to>
    <xdr:sp macro="" textlink="">
      <xdr:nvSpPr>
        <xdr:cNvPr id="12" name="TextBox 11">
          <a:extLst>
            <a:ext uri="{FF2B5EF4-FFF2-40B4-BE49-F238E27FC236}">
              <a16:creationId xmlns:a16="http://schemas.microsoft.com/office/drawing/2014/main" id="{29CAF16F-FCCD-4C0E-A7BF-DE0F5D4D8E33}"/>
            </a:ext>
          </a:extLst>
        </xdr:cNvPr>
        <xdr:cNvSpPr txBox="1"/>
      </xdr:nvSpPr>
      <xdr:spPr>
        <a:xfrm>
          <a:off x="9337675" y="49923700"/>
          <a:ext cx="2892425" cy="35306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a:t>
          </a:r>
          <a:r>
            <a:rPr lang="en-US" sz="1000" b="1" baseline="0"/>
            <a:t> costs </a:t>
          </a:r>
          <a:r>
            <a:rPr lang="en-US" sz="1000" b="0" baseline="0"/>
            <a:t>may be claimed in various ways, or not at all.  Indirect costs in this budget may not exceed any cap stipulated in the RFP, or by the Funding agency.</a:t>
          </a:r>
          <a:br>
            <a:rPr lang="en-US" sz="1000" b="0" baseline="0"/>
          </a:br>
          <a:br>
            <a:rPr lang="en-US" sz="1000" b="0" baseline="0"/>
          </a:br>
          <a:r>
            <a:rPr lang="en-US" sz="1000" b="0" baseline="0"/>
            <a:t>If your institution has a </a:t>
          </a:r>
          <a:r>
            <a:rPr lang="en-US" sz="1000" b="1" baseline="0"/>
            <a:t>Negotiated Indirect Cost Rate Agreement (NICRA) </a:t>
          </a:r>
          <a:r>
            <a:rPr lang="en-US" sz="1000" b="0" baseline="0"/>
            <a:t>that rate may be represented in full here.  See </a:t>
          </a:r>
          <a:r>
            <a:rPr lang="en-US" sz="1000" b="1" baseline="0"/>
            <a:t>References</a:t>
          </a:r>
          <a:r>
            <a:rPr lang="en-US" sz="1000" b="0" baseline="0"/>
            <a:t> for more detail on NICRA.</a:t>
          </a:r>
          <a:br>
            <a:rPr lang="en-US" sz="1000" b="0" baseline="0"/>
          </a:br>
          <a:br>
            <a:rPr lang="en-US" sz="1000" b="0" baseline="0"/>
          </a:br>
          <a:r>
            <a:rPr lang="en-US" sz="1000" b="0" baseline="0"/>
            <a:t>If your institution does not have a NICRA, you may claim the </a:t>
          </a:r>
          <a:r>
            <a:rPr lang="en-US" sz="1000" b="1" baseline="0"/>
            <a:t>de minimum rate of 10%, </a:t>
          </a:r>
          <a:r>
            <a:rPr lang="en-US" sz="1000" b="0" baseline="0"/>
            <a:t>or opt to not include indirect costs in this budget.</a:t>
          </a:r>
          <a:br>
            <a:rPr lang="en-US" sz="1000" b="0" baseline="0"/>
          </a:br>
          <a:br>
            <a:rPr lang="en-US" sz="1000" b="0" baseline="0"/>
          </a:br>
          <a:r>
            <a:rPr lang="en-US" sz="1000" b="0" baseline="0">
              <a:solidFill>
                <a:srgbClr val="FF0000"/>
              </a:solidFill>
            </a:rPr>
            <a:t>If your institution has a NICRA and wishes to costshare all or part of their indirect costs, please move to the </a:t>
          </a:r>
          <a:r>
            <a:rPr lang="en-US" sz="1000" b="1" baseline="0">
              <a:solidFill>
                <a:srgbClr val="FF0000"/>
              </a:solidFill>
            </a:rPr>
            <a:t>Costshare</a:t>
          </a:r>
          <a:r>
            <a:rPr lang="en-US" sz="1000" b="0" baseline="0">
              <a:solidFill>
                <a:srgbClr val="FF0000"/>
              </a:solidFill>
            </a:rPr>
            <a:t> tab and follow the instructions.</a:t>
          </a:r>
        </a:p>
        <a:p>
          <a:endParaRPr lang="en-US" sz="1000" b="0" baseline="0"/>
        </a:p>
        <a:p>
          <a:r>
            <a:rPr lang="en-US" sz="1000" b="1" baseline="0"/>
            <a:t>If the RFP stipulated a cap on the indirect cost rate</a:t>
          </a:r>
          <a:r>
            <a:rPr lang="en-US" sz="1000" b="0" baseline="0"/>
            <a:t>, please choose "Capped" from the drop down menu and enter that capped rate and instructed.</a:t>
          </a:r>
          <a:endParaRPr lang="en-US" sz="1000" b="0"/>
        </a:p>
      </xdr:txBody>
    </xdr:sp>
    <xdr:clientData fPrintsWithSheet="0"/>
  </xdr:twoCellAnchor>
  <xdr:twoCellAnchor>
    <xdr:from>
      <xdr:col>12</xdr:col>
      <xdr:colOff>3175</xdr:colOff>
      <xdr:row>327</xdr:row>
      <xdr:rowOff>6349</xdr:rowOff>
    </xdr:from>
    <xdr:to>
      <xdr:col>17</xdr:col>
      <xdr:colOff>0</xdr:colOff>
      <xdr:row>330</xdr:row>
      <xdr:rowOff>104774</xdr:rowOff>
    </xdr:to>
    <xdr:sp macro="" textlink="">
      <xdr:nvSpPr>
        <xdr:cNvPr id="13" name="TextBox 12">
          <a:extLst>
            <a:ext uri="{FF2B5EF4-FFF2-40B4-BE49-F238E27FC236}">
              <a16:creationId xmlns:a16="http://schemas.microsoft.com/office/drawing/2014/main" id="{0210FAC4-4B25-4A8E-8934-CBC2A3ED1114}"/>
            </a:ext>
          </a:extLst>
        </xdr:cNvPr>
        <xdr:cNvSpPr txBox="1"/>
      </xdr:nvSpPr>
      <xdr:spPr>
        <a:xfrm>
          <a:off x="9328150" y="53546374"/>
          <a:ext cx="2882900" cy="66992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Modified</a:t>
          </a:r>
          <a:r>
            <a:rPr lang="en-US" sz="1000" b="1" baseline="0"/>
            <a:t> Total Direct Costs </a:t>
          </a:r>
          <a:r>
            <a:rPr lang="en-US" sz="1000" b="0" baseline="0"/>
            <a:t>are calculated to exclude ineligible expenses. The indirect cost rate is only applied to MTDCs.  See </a:t>
          </a:r>
          <a:r>
            <a:rPr lang="en-US" sz="1000" b="1" baseline="0"/>
            <a:t>References</a:t>
          </a:r>
          <a:r>
            <a:rPr lang="en-US" sz="1000" b="0" baseline="0"/>
            <a:t> for more details.</a:t>
          </a:r>
          <a:endParaRPr lang="en-US" sz="1000" b="0"/>
        </a:p>
      </xdr:txBody>
    </xdr:sp>
    <xdr:clientData fPrintsWithSheet="0"/>
  </xdr:twoCellAnchor>
  <xdr:twoCellAnchor>
    <xdr:from>
      <xdr:col>12</xdr:col>
      <xdr:colOff>6350</xdr:colOff>
      <xdr:row>212</xdr:row>
      <xdr:rowOff>127000</xdr:rowOff>
    </xdr:from>
    <xdr:to>
      <xdr:col>17</xdr:col>
      <xdr:colOff>0</xdr:colOff>
      <xdr:row>221</xdr:row>
      <xdr:rowOff>28575</xdr:rowOff>
    </xdr:to>
    <xdr:sp macro="" textlink="">
      <xdr:nvSpPr>
        <xdr:cNvPr id="14" name="TextBox 13">
          <a:extLst>
            <a:ext uri="{FF2B5EF4-FFF2-40B4-BE49-F238E27FC236}">
              <a16:creationId xmlns:a16="http://schemas.microsoft.com/office/drawing/2014/main" id="{742B0A25-700F-4891-A164-C085D82D2F35}"/>
            </a:ext>
          </a:extLst>
        </xdr:cNvPr>
        <xdr:cNvSpPr txBox="1"/>
      </xdr:nvSpPr>
      <xdr:spPr>
        <a:xfrm>
          <a:off x="9331325" y="33883600"/>
          <a:ext cx="2879725" cy="1082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rates</a:t>
          </a:r>
          <a:r>
            <a:rPr lang="en-US" sz="1000" baseline="0"/>
            <a:t>:</a:t>
          </a:r>
          <a:br>
            <a:rPr lang="en-US" sz="1000" baseline="0"/>
          </a:br>
          <a:r>
            <a:rPr lang="en-US" sz="1000" baseline="0"/>
            <a:t>For </a:t>
          </a:r>
          <a:r>
            <a:rPr lang="en-US" sz="1000" b="1" baseline="0"/>
            <a:t>U.S. cities</a:t>
          </a:r>
          <a:r>
            <a:rPr lang="en-US" sz="1000" baseline="0"/>
            <a:t>, please use the rates published by the U.S. GSA (See References for link.)</a:t>
          </a:r>
        </a:p>
        <a:p>
          <a:br>
            <a:rPr lang="en-US" sz="1000" baseline="0"/>
          </a:br>
          <a:r>
            <a:rPr lang="en-US" sz="1000" baseline="0"/>
            <a:t>For </a:t>
          </a:r>
          <a:r>
            <a:rPr lang="en-US" sz="1000" b="1" baseline="0"/>
            <a:t>non-U.S. cities</a:t>
          </a:r>
          <a:r>
            <a:rPr lang="en-US" sz="1000" baseline="0"/>
            <a:t>, please use the rates published by the U.S. Dept. of State (See References for link.)</a:t>
          </a:r>
          <a:endParaRPr lang="en-US" sz="1000"/>
        </a:p>
      </xdr:txBody>
    </xdr:sp>
    <xdr:clientData fPrintsWithSheet="0"/>
  </xdr:twoCellAnchor>
  <xdr:twoCellAnchor>
    <xdr:from>
      <xdr:col>12</xdr:col>
      <xdr:colOff>0</xdr:colOff>
      <xdr:row>86</xdr:row>
      <xdr:rowOff>66675</xdr:rowOff>
    </xdr:from>
    <xdr:to>
      <xdr:col>17</xdr:col>
      <xdr:colOff>9525</xdr:colOff>
      <xdr:row>90</xdr:row>
      <xdr:rowOff>123825</xdr:rowOff>
    </xdr:to>
    <xdr:sp macro="" textlink="">
      <xdr:nvSpPr>
        <xdr:cNvPr id="15" name="TextBox 14">
          <a:extLst>
            <a:ext uri="{FF2B5EF4-FFF2-40B4-BE49-F238E27FC236}">
              <a16:creationId xmlns:a16="http://schemas.microsoft.com/office/drawing/2014/main" id="{7B491D9A-2461-4CC2-BC1D-2C6A6FF2FF7E}"/>
            </a:ext>
          </a:extLst>
        </xdr:cNvPr>
        <xdr:cNvSpPr txBox="1"/>
      </xdr:nvSpPr>
      <xdr:spPr>
        <a:xfrm>
          <a:off x="9324975" y="13944600"/>
          <a:ext cx="2895600" cy="819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Equipment</a:t>
          </a:r>
          <a:r>
            <a:rPr lang="en-US" sz="1000" baseline="0"/>
            <a:t> is a single item valued at more than $1000 and with a use life of more than one year. </a:t>
          </a:r>
        </a:p>
        <a:p>
          <a:endParaRPr lang="en-US" sz="1000" baseline="0"/>
        </a:p>
        <a:p>
          <a:r>
            <a:rPr lang="en-US" sz="1000" baseline="0"/>
            <a:t>The </a:t>
          </a:r>
          <a:r>
            <a:rPr lang="en-US" sz="1000" b="1" baseline="0"/>
            <a:t>micropurchase</a:t>
          </a:r>
          <a:r>
            <a:rPr lang="en-US" sz="1000" baseline="0"/>
            <a:t> threshold applies to </a:t>
          </a:r>
          <a:r>
            <a:rPr lang="en-US" sz="1000" b="1" baseline="0"/>
            <a:t>equipment</a:t>
          </a:r>
          <a:r>
            <a:rPr lang="en-US" sz="1000" baseline="0"/>
            <a:t>.</a:t>
          </a:r>
          <a:endParaRPr lang="en-US" sz="1000"/>
        </a:p>
      </xdr:txBody>
    </xdr:sp>
    <xdr:clientData fPrintsWithSheet="0"/>
  </xdr:twoCellAnchor>
  <xdr:twoCellAnchor>
    <xdr:from>
      <xdr:col>12</xdr:col>
      <xdr:colOff>0</xdr:colOff>
      <xdr:row>259</xdr:row>
      <xdr:rowOff>95250</xdr:rowOff>
    </xdr:from>
    <xdr:to>
      <xdr:col>16</xdr:col>
      <xdr:colOff>441325</xdr:colOff>
      <xdr:row>267</xdr:row>
      <xdr:rowOff>73025</xdr:rowOff>
    </xdr:to>
    <xdr:sp macro="" textlink="">
      <xdr:nvSpPr>
        <xdr:cNvPr id="16" name="TextBox 15">
          <a:extLst>
            <a:ext uri="{FF2B5EF4-FFF2-40B4-BE49-F238E27FC236}">
              <a16:creationId xmlns:a16="http://schemas.microsoft.com/office/drawing/2014/main" id="{FBCB97C0-C18D-4535-B4D2-9B9126EDEEAA}"/>
            </a:ext>
          </a:extLst>
        </xdr:cNvPr>
        <xdr:cNvSpPr txBox="1"/>
      </xdr:nvSpPr>
      <xdr:spPr>
        <a:xfrm>
          <a:off x="9324975" y="41900475"/>
          <a:ext cx="2879725" cy="1082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rates</a:t>
          </a:r>
          <a:r>
            <a:rPr lang="en-US" sz="1000" baseline="0"/>
            <a:t>:</a:t>
          </a:r>
          <a:br>
            <a:rPr lang="en-US" sz="1000" baseline="0"/>
          </a:br>
          <a:r>
            <a:rPr lang="en-US" sz="1000" baseline="0"/>
            <a:t>For </a:t>
          </a:r>
          <a:r>
            <a:rPr lang="en-US" sz="1000" b="1" baseline="0"/>
            <a:t>U.S. cities</a:t>
          </a:r>
          <a:r>
            <a:rPr lang="en-US" sz="1000" baseline="0"/>
            <a:t>, please use the rates published by the U.S. GSA (See References for link.)</a:t>
          </a:r>
        </a:p>
        <a:p>
          <a:br>
            <a:rPr lang="en-US" sz="1000" baseline="0"/>
          </a:br>
          <a:r>
            <a:rPr lang="en-US" sz="1000" baseline="0"/>
            <a:t>For </a:t>
          </a:r>
          <a:r>
            <a:rPr lang="en-US" sz="1000" b="1" baseline="0"/>
            <a:t>non-U.S. cities</a:t>
          </a:r>
          <a:r>
            <a:rPr lang="en-US" sz="1000" baseline="0"/>
            <a:t>, please use the rates published by the U.S. Dept. of State (See References for link.)</a:t>
          </a:r>
          <a:endParaRPr lang="en-US" sz="1000"/>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12</xdr:col>
      <xdr:colOff>9525</xdr:colOff>
      <xdr:row>11</xdr:row>
      <xdr:rowOff>139701</xdr:rowOff>
    </xdr:from>
    <xdr:to>
      <xdr:col>17</xdr:col>
      <xdr:colOff>19050</xdr:colOff>
      <xdr:row>26</xdr:row>
      <xdr:rowOff>114300</xdr:rowOff>
    </xdr:to>
    <xdr:sp macro="" textlink="">
      <xdr:nvSpPr>
        <xdr:cNvPr id="2" name="TextBox 1">
          <a:extLst>
            <a:ext uri="{FF2B5EF4-FFF2-40B4-BE49-F238E27FC236}">
              <a16:creationId xmlns:a16="http://schemas.microsoft.com/office/drawing/2014/main" id="{79AB9CBC-B2C8-48E6-9AB9-7F5D72B7DE2F}"/>
            </a:ext>
          </a:extLst>
        </xdr:cNvPr>
        <xdr:cNvSpPr txBox="1"/>
      </xdr:nvSpPr>
      <xdr:spPr>
        <a:xfrm>
          <a:off x="9334500" y="3216276"/>
          <a:ext cx="2895600" cy="2727324"/>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Key Personnel</a:t>
          </a:r>
          <a:r>
            <a:rPr lang="en-US" sz="1000" baseline="0"/>
            <a:t> </a:t>
          </a:r>
          <a:br>
            <a:rPr lang="en-US" sz="1000" baseline="0"/>
          </a:br>
          <a:r>
            <a:rPr lang="en-US" sz="1000" baseline="0"/>
            <a:t>M</a:t>
          </a:r>
          <a:r>
            <a:rPr lang="en-US" sz="1000" b="1" baseline="0"/>
            <a:t>ust</a:t>
          </a:r>
          <a:r>
            <a:rPr lang="en-US" sz="1000" baseline="0"/>
            <a:t> be named </a:t>
          </a:r>
          <a:r>
            <a:rPr lang="en-US" sz="1000" b="1" baseline="0"/>
            <a:t>at the time of application</a:t>
          </a:r>
          <a:r>
            <a:rPr lang="en-US" sz="1000" baseline="0"/>
            <a:t>.  After application submission, prior written approval is </a:t>
          </a:r>
          <a:r>
            <a:rPr lang="en-US" sz="1000" b="1" baseline="0"/>
            <a:t>required</a:t>
          </a:r>
          <a:r>
            <a:rPr lang="en-US" sz="1000" baseline="0"/>
            <a:t> to replace or remove these personnel.</a:t>
          </a:r>
        </a:p>
        <a:p>
          <a:endParaRPr lang="en-US" sz="1000" baseline="0">
            <a:solidFill>
              <a:schemeClr val="dk1"/>
            </a:solidFill>
            <a:effectLst/>
            <a:latin typeface="+mn-lt"/>
            <a:ea typeface="+mn-ea"/>
            <a:cs typeface="+mn-cs"/>
          </a:endParaRPr>
        </a:p>
        <a:p>
          <a:r>
            <a:rPr lang="en-US" sz="1000">
              <a:solidFill>
                <a:schemeClr val="dk1"/>
              </a:solidFill>
              <a:effectLst/>
              <a:latin typeface="+mn-lt"/>
              <a:ea typeface="+mn-ea"/>
              <a:cs typeface="+mn-cs"/>
            </a:rPr>
            <a:t>Other personnel</a:t>
          </a:r>
          <a:r>
            <a:rPr lang="en-US" sz="1000" baseline="0">
              <a:solidFill>
                <a:schemeClr val="dk1"/>
              </a:solidFill>
              <a:effectLst/>
              <a:latin typeface="+mn-lt"/>
              <a:ea typeface="+mn-ea"/>
              <a:cs typeface="+mn-cs"/>
            </a:rPr>
            <a:t> </a:t>
          </a:r>
          <a:br>
            <a:rPr lang="en-US" sz="1000" baseline="0">
              <a:solidFill>
                <a:schemeClr val="dk1"/>
              </a:solidFill>
              <a:effectLst/>
              <a:latin typeface="+mn-lt"/>
              <a:ea typeface="+mn-ea"/>
              <a:cs typeface="+mn-cs"/>
            </a:rPr>
          </a:br>
          <a:r>
            <a:rPr lang="en-US" sz="1000" baseline="0">
              <a:solidFill>
                <a:schemeClr val="dk1"/>
              </a:solidFill>
              <a:effectLst/>
              <a:latin typeface="+mn-lt"/>
              <a:ea typeface="+mn-ea"/>
              <a:cs typeface="+mn-cs"/>
            </a:rPr>
            <a:t>M</a:t>
          </a:r>
          <a:r>
            <a:rPr lang="en-US" sz="1000" b="1" baseline="0">
              <a:solidFill>
                <a:schemeClr val="dk1"/>
              </a:solidFill>
              <a:effectLst/>
              <a:latin typeface="+mn-lt"/>
              <a:ea typeface="+mn-ea"/>
              <a:cs typeface="+mn-cs"/>
            </a:rPr>
            <a:t>ay be unnamed </a:t>
          </a:r>
          <a:r>
            <a:rPr lang="en-US" sz="1000" baseline="0">
              <a:solidFill>
                <a:schemeClr val="dk1"/>
              </a:solidFill>
              <a:effectLst/>
              <a:latin typeface="+mn-lt"/>
              <a:ea typeface="+mn-ea"/>
              <a:cs typeface="+mn-cs"/>
            </a:rPr>
            <a:t>at the time of application submission.  If other personnel are yet to be recruited, or staffed, at the time of application, please type "To be determined" or equivalent in the Name field.  The position </a:t>
          </a:r>
          <a:r>
            <a:rPr lang="en-US" sz="1000" b="1" baseline="0">
              <a:solidFill>
                <a:schemeClr val="dk1"/>
              </a:solidFill>
              <a:effectLst/>
              <a:latin typeface="+mn-lt"/>
              <a:ea typeface="+mn-ea"/>
              <a:cs typeface="+mn-cs"/>
            </a:rPr>
            <a:t>must</a:t>
          </a:r>
          <a:r>
            <a:rPr lang="en-US" sz="1000" baseline="0">
              <a:solidFill>
                <a:schemeClr val="dk1"/>
              </a:solidFill>
              <a:effectLst/>
              <a:latin typeface="+mn-lt"/>
              <a:ea typeface="+mn-ea"/>
              <a:cs typeface="+mn-cs"/>
            </a:rPr>
            <a:t> be provided at the time of application submission.</a:t>
          </a:r>
          <a:br>
            <a:rPr lang="en-US" sz="1000" baseline="0">
              <a:solidFill>
                <a:schemeClr val="dk1"/>
              </a:solidFill>
              <a:effectLst/>
              <a:latin typeface="+mn-lt"/>
              <a:ea typeface="+mn-ea"/>
              <a:cs typeface="+mn-cs"/>
            </a:rPr>
          </a:br>
          <a:endParaRPr lang="en-US" sz="1000">
            <a:effectLst/>
          </a:endParaRPr>
        </a:p>
        <a:p>
          <a:r>
            <a:rPr lang="en-US" sz="1000" baseline="0">
              <a:solidFill>
                <a:schemeClr val="dk1"/>
              </a:solidFill>
              <a:effectLst/>
              <a:latin typeface="+mn-lt"/>
              <a:ea typeface="+mn-ea"/>
              <a:cs typeface="+mn-cs"/>
            </a:rPr>
            <a:t>After application submission, prior written approval is </a:t>
          </a:r>
          <a:r>
            <a:rPr lang="en-US" sz="1000" b="1" baseline="0">
              <a:solidFill>
                <a:schemeClr val="dk1"/>
              </a:solidFill>
              <a:effectLst/>
              <a:latin typeface="+mn-lt"/>
              <a:ea typeface="+mn-ea"/>
              <a:cs typeface="+mn-cs"/>
            </a:rPr>
            <a:t>not needed </a:t>
          </a:r>
          <a:r>
            <a:rPr lang="en-US" sz="1000" baseline="0">
              <a:solidFill>
                <a:schemeClr val="dk1"/>
              </a:solidFill>
              <a:effectLst/>
              <a:latin typeface="+mn-lt"/>
              <a:ea typeface="+mn-ea"/>
              <a:cs typeface="+mn-cs"/>
            </a:rPr>
            <a:t>to replace or remove other personnel.</a:t>
          </a:r>
          <a:endParaRPr lang="en-US" sz="1000">
            <a:effectLst/>
          </a:endParaRPr>
        </a:p>
        <a:p>
          <a:endParaRPr lang="en-US" sz="1000"/>
        </a:p>
      </xdr:txBody>
    </xdr:sp>
    <xdr:clientData fPrintsWithSheet="0"/>
  </xdr:twoCellAnchor>
  <xdr:twoCellAnchor>
    <xdr:from>
      <xdr:col>12</xdr:col>
      <xdr:colOff>6350</xdr:colOff>
      <xdr:row>49</xdr:row>
      <xdr:rowOff>3175</xdr:rowOff>
    </xdr:from>
    <xdr:to>
      <xdr:col>17</xdr:col>
      <xdr:colOff>9525</xdr:colOff>
      <xdr:row>56</xdr:row>
      <xdr:rowOff>127000</xdr:rowOff>
    </xdr:to>
    <xdr:sp macro="" textlink="">
      <xdr:nvSpPr>
        <xdr:cNvPr id="3" name="TextBox 2">
          <a:extLst>
            <a:ext uri="{FF2B5EF4-FFF2-40B4-BE49-F238E27FC236}">
              <a16:creationId xmlns:a16="http://schemas.microsoft.com/office/drawing/2014/main" id="{7163E94F-706C-4A73-B73D-BB80EAF3B445}"/>
            </a:ext>
          </a:extLst>
        </xdr:cNvPr>
        <xdr:cNvSpPr txBox="1"/>
      </xdr:nvSpPr>
      <xdr:spPr>
        <a:xfrm>
          <a:off x="9331325" y="7280275"/>
          <a:ext cx="2889250" cy="14287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Honoraria</a:t>
          </a:r>
          <a:r>
            <a:rPr lang="en-US" sz="1000"/>
            <a:t> are payments given for professional services normally</a:t>
          </a:r>
          <a:r>
            <a:rPr lang="en-US" sz="1000" baseline="0"/>
            <a:t> </a:t>
          </a:r>
          <a:r>
            <a:rPr lang="en-US" sz="1000"/>
            <a:t>rendered without charge and</a:t>
          </a:r>
          <a:r>
            <a:rPr lang="en-US" sz="1000" baseline="0"/>
            <a:t> typically calculated as a daily rate.  </a:t>
          </a:r>
          <a:r>
            <a:rPr lang="en-US" sz="1000" b="1" baseline="0"/>
            <a:t>Stipends</a:t>
          </a:r>
          <a:r>
            <a:rPr lang="en-US" sz="1000" baseline="0"/>
            <a:t> are below-market compensation for work performed that otherwise would be unpaid (ex: internship). </a:t>
          </a:r>
        </a:p>
        <a:p>
          <a:endParaRPr lang="en-US" sz="1000" baseline="0"/>
        </a:p>
        <a:p>
          <a:r>
            <a:rPr lang="en-US" sz="1000" baseline="0">
              <a:solidFill>
                <a:schemeClr val="dk1"/>
              </a:solidFill>
              <a:effectLst/>
              <a:latin typeface="+mn-lt"/>
              <a:ea typeface="+mn-ea"/>
              <a:cs typeface="+mn-cs"/>
            </a:rPr>
            <a:t>Honoria rates and stipend amounts </a:t>
          </a:r>
          <a:r>
            <a:rPr lang="en-US" sz="1000" b="1" baseline="0">
              <a:solidFill>
                <a:schemeClr val="dk1"/>
              </a:solidFill>
              <a:effectLst/>
              <a:latin typeface="+mn-lt"/>
              <a:ea typeface="+mn-ea"/>
              <a:cs typeface="+mn-cs"/>
            </a:rPr>
            <a:t>require justification</a:t>
          </a:r>
          <a:r>
            <a:rPr lang="en-US" sz="1000" baseline="0">
              <a:solidFill>
                <a:schemeClr val="dk1"/>
              </a:solidFill>
              <a:effectLst/>
              <a:latin typeface="+mn-lt"/>
              <a:ea typeface="+mn-ea"/>
              <a:cs typeface="+mn-cs"/>
            </a:rPr>
            <a:t> in the Narrative-Primary tab.</a:t>
          </a:r>
          <a:endParaRPr lang="en-US" sz="800"/>
        </a:p>
      </xdr:txBody>
    </xdr:sp>
    <xdr:clientData fPrintsWithSheet="0"/>
  </xdr:twoCellAnchor>
  <xdr:twoCellAnchor>
    <xdr:from>
      <xdr:col>12</xdr:col>
      <xdr:colOff>3174</xdr:colOff>
      <xdr:row>73</xdr:row>
      <xdr:rowOff>149225</xdr:rowOff>
    </xdr:from>
    <xdr:to>
      <xdr:col>16</xdr:col>
      <xdr:colOff>438149</xdr:colOff>
      <xdr:row>85</xdr:row>
      <xdr:rowOff>146050</xdr:rowOff>
    </xdr:to>
    <xdr:sp macro="" textlink="">
      <xdr:nvSpPr>
        <xdr:cNvPr id="4" name="TextBox 3">
          <a:extLst>
            <a:ext uri="{FF2B5EF4-FFF2-40B4-BE49-F238E27FC236}">
              <a16:creationId xmlns:a16="http://schemas.microsoft.com/office/drawing/2014/main" id="{08D61A50-5710-421A-84D6-023377923B51}"/>
            </a:ext>
          </a:extLst>
        </xdr:cNvPr>
        <xdr:cNvSpPr txBox="1"/>
      </xdr:nvSpPr>
      <xdr:spPr>
        <a:xfrm>
          <a:off x="9328149" y="11617325"/>
          <a:ext cx="2873375" cy="2216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a:t>
          </a:r>
          <a:r>
            <a:rPr lang="en-US" sz="1000" baseline="0"/>
            <a:t> </a:t>
          </a:r>
          <a:r>
            <a:rPr lang="en-US" sz="1000" b="1" baseline="0"/>
            <a:t>micropurchase</a:t>
          </a:r>
          <a:r>
            <a:rPr lang="en-US" sz="1000" baseline="0"/>
            <a:t> is procurement of an order from a vendor that totals $3500 or less.  Micropurchases, per U.S. regulation, do not require competitive selection prior to purchase.  This threshold applies to the entire invoice from a vendor, not a single line item.</a:t>
          </a:r>
          <a:br>
            <a:rPr lang="en-US" sz="1000" baseline="0"/>
          </a:br>
          <a:br>
            <a:rPr lang="en-US" sz="1000" baseline="0"/>
          </a:br>
          <a:r>
            <a:rPr lang="en-US" sz="1000" baseline="0"/>
            <a:t>Procurements exceeding $3500 up to $150k must be competitively sourced according to the </a:t>
          </a:r>
          <a:r>
            <a:rPr lang="en-US" sz="1000" b="1" baseline="0"/>
            <a:t>simplified acquisition method</a:t>
          </a:r>
          <a:r>
            <a:rPr lang="en-US" sz="1000" baseline="0"/>
            <a:t>.  See </a:t>
          </a:r>
          <a:r>
            <a:rPr lang="en-US" sz="1000" b="1" baseline="0"/>
            <a:t>References</a:t>
          </a:r>
          <a:r>
            <a:rPr lang="en-US" sz="1000" baseline="0"/>
            <a:t>.</a:t>
          </a:r>
        </a:p>
        <a:p>
          <a:endParaRPr lang="en-US" sz="1000" baseline="0"/>
        </a:p>
        <a:p>
          <a:r>
            <a:rPr lang="en-US" sz="1000"/>
            <a:t>If this</a:t>
          </a:r>
          <a:r>
            <a:rPr lang="en-US" sz="1000" baseline="0"/>
            <a:t> project is awarded and a procurement order exceeds $3500, you will be required to gather and compare mutliple vendor quotes </a:t>
          </a:r>
          <a:r>
            <a:rPr lang="en-US" sz="1000" b="1" baseline="0"/>
            <a:t>prior</a:t>
          </a:r>
          <a:r>
            <a:rPr lang="en-US" sz="1000" baseline="0"/>
            <a:t> to purchase.</a:t>
          </a:r>
          <a:endParaRPr lang="en-US" sz="1000"/>
        </a:p>
      </xdr:txBody>
    </xdr:sp>
    <xdr:clientData fPrintsWithSheet="0"/>
  </xdr:twoCellAnchor>
  <xdr:twoCellAnchor>
    <xdr:from>
      <xdr:col>12</xdr:col>
      <xdr:colOff>3175</xdr:colOff>
      <xdr:row>92</xdr:row>
      <xdr:rowOff>142875</xdr:rowOff>
    </xdr:from>
    <xdr:to>
      <xdr:col>17</xdr:col>
      <xdr:colOff>0</xdr:colOff>
      <xdr:row>97</xdr:row>
      <xdr:rowOff>114300</xdr:rowOff>
    </xdr:to>
    <xdr:sp macro="" textlink="">
      <xdr:nvSpPr>
        <xdr:cNvPr id="5" name="TextBox 4">
          <a:extLst>
            <a:ext uri="{FF2B5EF4-FFF2-40B4-BE49-F238E27FC236}">
              <a16:creationId xmlns:a16="http://schemas.microsoft.com/office/drawing/2014/main" id="{36771151-27FF-477C-A3A8-22BF154F3526}"/>
            </a:ext>
          </a:extLst>
        </xdr:cNvPr>
        <xdr:cNvSpPr txBox="1"/>
      </xdr:nvSpPr>
      <xdr:spPr>
        <a:xfrm>
          <a:off x="9328150" y="15125700"/>
          <a:ext cx="2882900" cy="819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 </a:t>
          </a:r>
          <a:r>
            <a:rPr lang="en-US" sz="1000" b="1"/>
            <a:t>supply</a:t>
          </a:r>
          <a:r>
            <a:rPr lang="en-US" sz="1000" baseline="0"/>
            <a:t> is a single item valued at less than $1000 and with a use life of one year or less.</a:t>
          </a:r>
        </a:p>
        <a:p>
          <a:endParaRPr lang="en-US" sz="1000" baseline="0"/>
        </a:p>
        <a:p>
          <a:r>
            <a:rPr lang="en-US" sz="1000" baseline="0"/>
            <a:t>The </a:t>
          </a:r>
          <a:r>
            <a:rPr lang="en-US" sz="1000" b="1" baseline="0"/>
            <a:t>micropurchase</a:t>
          </a:r>
          <a:r>
            <a:rPr lang="en-US" sz="1000" baseline="0"/>
            <a:t> threshold applies to supplies.</a:t>
          </a:r>
          <a:endParaRPr lang="en-US" sz="1000"/>
        </a:p>
      </xdr:txBody>
    </xdr:sp>
    <xdr:clientData fPrintsWithSheet="0"/>
  </xdr:twoCellAnchor>
  <xdr:twoCellAnchor>
    <xdr:from>
      <xdr:col>11</xdr:col>
      <xdr:colOff>53975</xdr:colOff>
      <xdr:row>130</xdr:row>
      <xdr:rowOff>0</xdr:rowOff>
    </xdr:from>
    <xdr:to>
      <xdr:col>16</xdr:col>
      <xdr:colOff>438150</xdr:colOff>
      <xdr:row>135</xdr:row>
      <xdr:rowOff>57151</xdr:rowOff>
    </xdr:to>
    <xdr:sp macro="" textlink="">
      <xdr:nvSpPr>
        <xdr:cNvPr id="6" name="TextBox 5">
          <a:extLst>
            <a:ext uri="{FF2B5EF4-FFF2-40B4-BE49-F238E27FC236}">
              <a16:creationId xmlns:a16="http://schemas.microsoft.com/office/drawing/2014/main" id="{21375486-D3C6-434C-8B7B-B3811A73B4B2}"/>
            </a:ext>
          </a:extLst>
        </xdr:cNvPr>
        <xdr:cNvSpPr txBox="1"/>
      </xdr:nvSpPr>
      <xdr:spPr>
        <a:xfrm>
          <a:off x="9321800" y="19183350"/>
          <a:ext cx="2879725" cy="942976"/>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Services</a:t>
          </a:r>
          <a:r>
            <a:rPr lang="en-US" sz="1000" baseline="0">
              <a:solidFill>
                <a:schemeClr val="dk1"/>
              </a:solidFill>
              <a:effectLst/>
              <a:latin typeface="+mn-lt"/>
              <a:ea typeface="+mn-ea"/>
              <a:cs typeface="+mn-cs"/>
            </a:rPr>
            <a:t> are actions fulfilled by third party contributors.  This category includes consultants and contractors under a grant.</a:t>
          </a:r>
        </a:p>
        <a:p>
          <a:endParaRPr lang="en-US" sz="1000">
            <a:effectLst/>
          </a:endParaRPr>
        </a:p>
        <a:p>
          <a:r>
            <a:rPr lang="en-US" sz="1000" baseline="0">
              <a:solidFill>
                <a:schemeClr val="dk1"/>
              </a:solidFill>
              <a:effectLst/>
              <a:latin typeface="+mn-lt"/>
              <a:ea typeface="+mn-ea"/>
              <a:cs typeface="+mn-cs"/>
            </a:rPr>
            <a:t>The </a:t>
          </a:r>
          <a:r>
            <a:rPr lang="en-US" sz="1000" b="1" baseline="0">
              <a:solidFill>
                <a:schemeClr val="dk1"/>
              </a:solidFill>
              <a:effectLst/>
              <a:latin typeface="+mn-lt"/>
              <a:ea typeface="+mn-ea"/>
              <a:cs typeface="+mn-cs"/>
            </a:rPr>
            <a:t>micropurchase</a:t>
          </a:r>
          <a:r>
            <a:rPr lang="en-US" sz="1000" baseline="0">
              <a:solidFill>
                <a:schemeClr val="dk1"/>
              </a:solidFill>
              <a:effectLst/>
              <a:latin typeface="+mn-lt"/>
              <a:ea typeface="+mn-ea"/>
              <a:cs typeface="+mn-cs"/>
            </a:rPr>
            <a:t> threshold applies to services.</a:t>
          </a:r>
          <a:endParaRPr lang="en-US" sz="1000">
            <a:effectLst/>
          </a:endParaRPr>
        </a:p>
      </xdr:txBody>
    </xdr:sp>
    <xdr:clientData fPrintsWithSheet="0"/>
  </xdr:twoCellAnchor>
  <xdr:twoCellAnchor>
    <xdr:from>
      <xdr:col>0</xdr:col>
      <xdr:colOff>133350</xdr:colOff>
      <xdr:row>199</xdr:row>
      <xdr:rowOff>177800</xdr:rowOff>
    </xdr:from>
    <xdr:to>
      <xdr:col>0</xdr:col>
      <xdr:colOff>1200149</xdr:colOff>
      <xdr:row>206</xdr:row>
      <xdr:rowOff>63500</xdr:rowOff>
    </xdr:to>
    <xdr:sp macro="" textlink="">
      <xdr:nvSpPr>
        <xdr:cNvPr id="7" name="TextBox 6">
          <a:extLst>
            <a:ext uri="{FF2B5EF4-FFF2-40B4-BE49-F238E27FC236}">
              <a16:creationId xmlns:a16="http://schemas.microsoft.com/office/drawing/2014/main" id="{C78469E6-C68F-423C-9C76-0A8063AAAD06}"/>
            </a:ext>
          </a:extLst>
        </xdr:cNvPr>
        <xdr:cNvSpPr txBox="1"/>
      </xdr:nvSpPr>
      <xdr:spPr>
        <a:xfrm>
          <a:off x="133350" y="31457900"/>
          <a:ext cx="1066799" cy="1219200"/>
        </a:xfrm>
        <a:prstGeom prst="rect">
          <a:avLst/>
        </a:prstGeom>
        <a:solidFill>
          <a:schemeClr val="accent4">
            <a:lumMod val="20000"/>
            <a:lumOff val="80000"/>
          </a:schemeClr>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baseline="0"/>
            <a:t>Select a </a:t>
          </a:r>
          <a:r>
            <a:rPr lang="en-US" sz="1000" b="1" baseline="0"/>
            <a:t>mode of transportation </a:t>
          </a:r>
          <a:r>
            <a:rPr lang="en-US" sz="1000" b="0" baseline="0"/>
            <a:t>by clicking in the cell, then choose from the drop down menu.</a:t>
          </a:r>
        </a:p>
      </xdr:txBody>
    </xdr:sp>
    <xdr:clientData fPrintsWithSheet="0"/>
  </xdr:twoCellAnchor>
  <xdr:twoCellAnchor>
    <xdr:from>
      <xdr:col>11</xdr:col>
      <xdr:colOff>53975</xdr:colOff>
      <xdr:row>222</xdr:row>
      <xdr:rowOff>9525</xdr:rowOff>
    </xdr:from>
    <xdr:to>
      <xdr:col>17</xdr:col>
      <xdr:colOff>9525</xdr:colOff>
      <xdr:row>228</xdr:row>
      <xdr:rowOff>9525</xdr:rowOff>
    </xdr:to>
    <xdr:sp macro="" textlink="">
      <xdr:nvSpPr>
        <xdr:cNvPr id="8" name="TextBox 7">
          <a:extLst>
            <a:ext uri="{FF2B5EF4-FFF2-40B4-BE49-F238E27FC236}">
              <a16:creationId xmlns:a16="http://schemas.microsoft.com/office/drawing/2014/main" id="{20A5689F-51C2-4F7C-8A62-37668367F58B}"/>
            </a:ext>
          </a:extLst>
        </xdr:cNvPr>
        <xdr:cNvSpPr txBox="1"/>
      </xdr:nvSpPr>
      <xdr:spPr>
        <a:xfrm>
          <a:off x="9321800" y="35137725"/>
          <a:ext cx="2898775" cy="8763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Per diem </a:t>
          </a:r>
          <a:r>
            <a:rPr lang="en-US" sz="1000" baseline="0">
              <a:solidFill>
                <a:schemeClr val="dk1"/>
              </a:solidFill>
              <a:effectLst/>
              <a:latin typeface="+mn-lt"/>
              <a:ea typeface="+mn-ea"/>
              <a:cs typeface="+mn-cs"/>
            </a:rPr>
            <a:t>is auto-calculated assuming one destination, roundtrip.  A standard 1.5 days will automatically be added to your trip duration to account for 2 travel days, calculated at 75% of the per diem rate.</a:t>
          </a:r>
          <a:endParaRPr lang="en-US" sz="1000">
            <a:effectLst/>
          </a:endParaRPr>
        </a:p>
      </xdr:txBody>
    </xdr:sp>
    <xdr:clientData fPrintsWithSheet="0"/>
  </xdr:twoCellAnchor>
  <xdr:twoCellAnchor>
    <xdr:from>
      <xdr:col>12</xdr:col>
      <xdr:colOff>3175</xdr:colOff>
      <xdr:row>196</xdr:row>
      <xdr:rowOff>136525</xdr:rowOff>
    </xdr:from>
    <xdr:to>
      <xdr:col>17</xdr:col>
      <xdr:colOff>0</xdr:colOff>
      <xdr:row>201</xdr:row>
      <xdr:rowOff>19050</xdr:rowOff>
    </xdr:to>
    <xdr:sp macro="" textlink="">
      <xdr:nvSpPr>
        <xdr:cNvPr id="9" name="TextBox 8">
          <a:extLst>
            <a:ext uri="{FF2B5EF4-FFF2-40B4-BE49-F238E27FC236}">
              <a16:creationId xmlns:a16="http://schemas.microsoft.com/office/drawing/2014/main" id="{DFBF23CE-9899-4E00-9D73-4894D6C5E264}"/>
            </a:ext>
          </a:extLst>
        </xdr:cNvPr>
        <xdr:cNvSpPr txBox="1"/>
      </xdr:nvSpPr>
      <xdr:spPr>
        <a:xfrm>
          <a:off x="9328150" y="30911800"/>
          <a:ext cx="2882900" cy="7683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A </a:t>
          </a:r>
          <a:r>
            <a:rPr lang="en-US" sz="1000" b="1" baseline="0"/>
            <a:t>local</a:t>
          </a:r>
          <a:r>
            <a:rPr lang="en-US" sz="1000" baseline="0"/>
            <a:t> traveler is defined as an individual who regularly resides within 50 miles/80km, or a 90 minute commute, of the destination.  Local travelers are </a:t>
          </a:r>
          <a:r>
            <a:rPr lang="en-US" sz="1000" b="1" u="sng" baseline="0"/>
            <a:t>not</a:t>
          </a:r>
          <a:r>
            <a:rPr lang="en-US" sz="1000" b="1" baseline="0"/>
            <a:t> eligible </a:t>
          </a:r>
          <a:r>
            <a:rPr lang="en-US" sz="1000" baseline="0"/>
            <a:t>to receive per diem.</a:t>
          </a:r>
          <a:endParaRPr lang="en-US" sz="1000"/>
        </a:p>
      </xdr:txBody>
    </xdr:sp>
    <xdr:clientData fPrintsWithSheet="0"/>
  </xdr:twoCellAnchor>
  <xdr:twoCellAnchor>
    <xdr:from>
      <xdr:col>11</xdr:col>
      <xdr:colOff>53975</xdr:colOff>
      <xdr:row>276</xdr:row>
      <xdr:rowOff>31750</xdr:rowOff>
    </xdr:from>
    <xdr:to>
      <xdr:col>16</xdr:col>
      <xdr:colOff>438150</xdr:colOff>
      <xdr:row>282</xdr:row>
      <xdr:rowOff>114300</xdr:rowOff>
    </xdr:to>
    <xdr:sp macro="" textlink="">
      <xdr:nvSpPr>
        <xdr:cNvPr id="10" name="TextBox 9">
          <a:extLst>
            <a:ext uri="{FF2B5EF4-FFF2-40B4-BE49-F238E27FC236}">
              <a16:creationId xmlns:a16="http://schemas.microsoft.com/office/drawing/2014/main" id="{6280891E-6C4B-41BB-B79C-A16B274CA47B}"/>
            </a:ext>
          </a:extLst>
        </xdr:cNvPr>
        <xdr:cNvSpPr txBox="1"/>
      </xdr:nvSpPr>
      <xdr:spPr>
        <a:xfrm>
          <a:off x="9321800" y="44275375"/>
          <a:ext cx="2879725" cy="12255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baseline="0">
              <a:solidFill>
                <a:srgbClr val="FF0000"/>
              </a:solidFill>
            </a:rPr>
            <a:t>International travelers on CRDF Global grants </a:t>
          </a:r>
          <a:r>
            <a:rPr lang="en-US" sz="1000" b="1" baseline="0">
              <a:solidFill>
                <a:srgbClr val="FF0000"/>
              </a:solidFill>
            </a:rPr>
            <a:t>are required to have an active travel medical insurance policy during their dates of travel.</a:t>
          </a:r>
          <a:r>
            <a:rPr lang="en-US" sz="1000" b="0" baseline="0">
              <a:solidFill>
                <a:srgbClr val="FF0000"/>
              </a:solidFill>
            </a:rPr>
            <a:t>  CRDF Global has a precompeted vendor that provides such policies.  </a:t>
          </a:r>
          <a:r>
            <a:rPr lang="en-US" sz="1000" b="1" baseline="0">
              <a:solidFill>
                <a:srgbClr val="FF0000"/>
              </a:solidFill>
            </a:rPr>
            <a:t>You are not required to use this vendor</a:t>
          </a:r>
          <a:r>
            <a:rPr lang="en-US" sz="1000" b="0" baseline="0">
              <a:solidFill>
                <a:srgbClr val="FF0000"/>
              </a:solidFill>
            </a:rPr>
            <a:t>, but if you would like to, please select "yes" and the vendor/rate will be provided for you.</a:t>
          </a:r>
          <a:endParaRPr lang="en-US" sz="1000" b="0">
            <a:solidFill>
              <a:srgbClr val="FF0000"/>
            </a:solidFill>
          </a:endParaRPr>
        </a:p>
      </xdr:txBody>
    </xdr:sp>
    <xdr:clientData fPrintsWithSheet="0"/>
  </xdr:twoCellAnchor>
  <xdr:twoCellAnchor>
    <xdr:from>
      <xdr:col>12</xdr:col>
      <xdr:colOff>12700</xdr:colOff>
      <xdr:row>268</xdr:row>
      <xdr:rowOff>126999</xdr:rowOff>
    </xdr:from>
    <xdr:to>
      <xdr:col>17</xdr:col>
      <xdr:colOff>9525</xdr:colOff>
      <xdr:row>274</xdr:row>
      <xdr:rowOff>180975</xdr:rowOff>
    </xdr:to>
    <xdr:sp macro="" textlink="">
      <xdr:nvSpPr>
        <xdr:cNvPr id="11" name="TextBox 10">
          <a:extLst>
            <a:ext uri="{FF2B5EF4-FFF2-40B4-BE49-F238E27FC236}">
              <a16:creationId xmlns:a16="http://schemas.microsoft.com/office/drawing/2014/main" id="{69643F60-E0FC-4182-8761-D2B5690C8736}"/>
            </a:ext>
          </a:extLst>
        </xdr:cNvPr>
        <xdr:cNvSpPr txBox="1"/>
      </xdr:nvSpPr>
      <xdr:spPr>
        <a:xfrm>
          <a:off x="9337675" y="43113324"/>
          <a:ext cx="2882900" cy="930276"/>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solidFill>
                <a:schemeClr val="dk1"/>
              </a:solidFill>
              <a:effectLst/>
              <a:latin typeface="+mn-lt"/>
              <a:ea typeface="+mn-ea"/>
              <a:cs typeface="+mn-cs"/>
            </a:rPr>
            <a:t>Per diem </a:t>
          </a:r>
          <a:r>
            <a:rPr lang="en-US" sz="1000" baseline="0">
              <a:solidFill>
                <a:schemeClr val="dk1"/>
              </a:solidFill>
              <a:effectLst/>
              <a:latin typeface="+mn-lt"/>
              <a:ea typeface="+mn-ea"/>
              <a:cs typeface="+mn-cs"/>
            </a:rPr>
            <a:t>is auto-calculated assuming one destination, roundtrip.  A standard 1.5 days will automatically be added to your trip duration to account for 2 travel days, calculated at 75% of the per diem rate.</a:t>
          </a:r>
          <a:endParaRPr lang="en-US" sz="1000">
            <a:effectLst/>
          </a:endParaRPr>
        </a:p>
      </xdr:txBody>
    </xdr:sp>
    <xdr:clientData fPrintsWithSheet="0"/>
  </xdr:twoCellAnchor>
  <xdr:twoCellAnchor>
    <xdr:from>
      <xdr:col>12</xdr:col>
      <xdr:colOff>12700</xdr:colOff>
      <xdr:row>307</xdr:row>
      <xdr:rowOff>127000</xdr:rowOff>
    </xdr:from>
    <xdr:to>
      <xdr:col>17</xdr:col>
      <xdr:colOff>19050</xdr:colOff>
      <xdr:row>326</xdr:row>
      <xdr:rowOff>104775</xdr:rowOff>
    </xdr:to>
    <xdr:sp macro="" textlink="">
      <xdr:nvSpPr>
        <xdr:cNvPr id="12" name="TextBox 11">
          <a:extLst>
            <a:ext uri="{FF2B5EF4-FFF2-40B4-BE49-F238E27FC236}">
              <a16:creationId xmlns:a16="http://schemas.microsoft.com/office/drawing/2014/main" id="{90398130-9D27-41A4-A66A-032C44095413}"/>
            </a:ext>
          </a:extLst>
        </xdr:cNvPr>
        <xdr:cNvSpPr txBox="1"/>
      </xdr:nvSpPr>
      <xdr:spPr>
        <a:xfrm>
          <a:off x="9337675" y="49923700"/>
          <a:ext cx="2892425" cy="353060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Indirect</a:t>
          </a:r>
          <a:r>
            <a:rPr lang="en-US" sz="1000" b="1" baseline="0"/>
            <a:t> costs </a:t>
          </a:r>
          <a:r>
            <a:rPr lang="en-US" sz="1000" b="0" baseline="0"/>
            <a:t>may be claimed in various ways, or not at all.  Indirect costs in this budget may not exceed any cap stipulated in the RFP, or by the Funding agency.</a:t>
          </a:r>
          <a:br>
            <a:rPr lang="en-US" sz="1000" b="0" baseline="0"/>
          </a:br>
          <a:br>
            <a:rPr lang="en-US" sz="1000" b="0" baseline="0"/>
          </a:br>
          <a:r>
            <a:rPr lang="en-US" sz="1000" b="0" baseline="0"/>
            <a:t>If your institution has a </a:t>
          </a:r>
          <a:r>
            <a:rPr lang="en-US" sz="1000" b="1" baseline="0"/>
            <a:t>Negotiated Indirect Cost Rate Agreement (NICRA) </a:t>
          </a:r>
          <a:r>
            <a:rPr lang="en-US" sz="1000" b="0" baseline="0"/>
            <a:t>that rate may be represented in full here.  See </a:t>
          </a:r>
          <a:r>
            <a:rPr lang="en-US" sz="1000" b="1" baseline="0"/>
            <a:t>References</a:t>
          </a:r>
          <a:r>
            <a:rPr lang="en-US" sz="1000" b="0" baseline="0"/>
            <a:t> for more detail on NICRA.</a:t>
          </a:r>
          <a:br>
            <a:rPr lang="en-US" sz="1000" b="0" baseline="0"/>
          </a:br>
          <a:br>
            <a:rPr lang="en-US" sz="1000" b="0" baseline="0"/>
          </a:br>
          <a:r>
            <a:rPr lang="en-US" sz="1000" b="0" baseline="0"/>
            <a:t>If your institution does not have a NICRA, you may claim the </a:t>
          </a:r>
          <a:r>
            <a:rPr lang="en-US" sz="1000" b="1" baseline="0"/>
            <a:t>de minimum rate of 10%, </a:t>
          </a:r>
          <a:r>
            <a:rPr lang="en-US" sz="1000" b="0" baseline="0"/>
            <a:t>or opt to not include indirect costs in this budget.</a:t>
          </a:r>
          <a:br>
            <a:rPr lang="en-US" sz="1000" b="0" baseline="0"/>
          </a:br>
          <a:br>
            <a:rPr lang="en-US" sz="1000" b="0" baseline="0"/>
          </a:br>
          <a:r>
            <a:rPr lang="en-US" sz="1000" b="0" baseline="0">
              <a:solidFill>
                <a:srgbClr val="FF0000"/>
              </a:solidFill>
            </a:rPr>
            <a:t>If your institution has a NICRA and wishes to costshare all or part of their indirect costs, please move to the </a:t>
          </a:r>
          <a:r>
            <a:rPr lang="en-US" sz="1000" b="1" baseline="0">
              <a:solidFill>
                <a:srgbClr val="FF0000"/>
              </a:solidFill>
            </a:rPr>
            <a:t>Costshare</a:t>
          </a:r>
          <a:r>
            <a:rPr lang="en-US" sz="1000" b="0" baseline="0">
              <a:solidFill>
                <a:srgbClr val="FF0000"/>
              </a:solidFill>
            </a:rPr>
            <a:t> tab and follow the instructions.</a:t>
          </a:r>
        </a:p>
        <a:p>
          <a:endParaRPr lang="en-US" sz="1000" b="0" baseline="0"/>
        </a:p>
        <a:p>
          <a:r>
            <a:rPr lang="en-US" sz="1000" b="1" baseline="0"/>
            <a:t>If the RFP stipulated a cap on the indirect cost rate</a:t>
          </a:r>
          <a:r>
            <a:rPr lang="en-US" sz="1000" b="0" baseline="0"/>
            <a:t>, please choose "Capped" from the drop down menu and enter that capped rate and instructed.</a:t>
          </a:r>
          <a:endParaRPr lang="en-US" sz="1000" b="0"/>
        </a:p>
      </xdr:txBody>
    </xdr:sp>
    <xdr:clientData fPrintsWithSheet="0"/>
  </xdr:twoCellAnchor>
  <xdr:twoCellAnchor>
    <xdr:from>
      <xdr:col>12</xdr:col>
      <xdr:colOff>3175</xdr:colOff>
      <xdr:row>327</xdr:row>
      <xdr:rowOff>6349</xdr:rowOff>
    </xdr:from>
    <xdr:to>
      <xdr:col>17</xdr:col>
      <xdr:colOff>0</xdr:colOff>
      <xdr:row>330</xdr:row>
      <xdr:rowOff>104774</xdr:rowOff>
    </xdr:to>
    <xdr:sp macro="" textlink="">
      <xdr:nvSpPr>
        <xdr:cNvPr id="13" name="TextBox 12">
          <a:extLst>
            <a:ext uri="{FF2B5EF4-FFF2-40B4-BE49-F238E27FC236}">
              <a16:creationId xmlns:a16="http://schemas.microsoft.com/office/drawing/2014/main" id="{334E932C-E8EF-4138-8F51-4052138EA490}"/>
            </a:ext>
          </a:extLst>
        </xdr:cNvPr>
        <xdr:cNvSpPr txBox="1"/>
      </xdr:nvSpPr>
      <xdr:spPr>
        <a:xfrm>
          <a:off x="9328150" y="53546374"/>
          <a:ext cx="2882900" cy="66992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Modified</a:t>
          </a:r>
          <a:r>
            <a:rPr lang="en-US" sz="1000" b="1" baseline="0"/>
            <a:t> Total Direct Costs </a:t>
          </a:r>
          <a:r>
            <a:rPr lang="en-US" sz="1000" b="0" baseline="0"/>
            <a:t>are calculated to exclude ineligible expenses. The indirect cost rate is only applied to MTDCs.  See </a:t>
          </a:r>
          <a:r>
            <a:rPr lang="en-US" sz="1000" b="1" baseline="0"/>
            <a:t>References</a:t>
          </a:r>
          <a:r>
            <a:rPr lang="en-US" sz="1000" b="0" baseline="0"/>
            <a:t> for more details.</a:t>
          </a:r>
          <a:endParaRPr lang="en-US" sz="1000" b="0"/>
        </a:p>
      </xdr:txBody>
    </xdr:sp>
    <xdr:clientData fPrintsWithSheet="0"/>
  </xdr:twoCellAnchor>
  <xdr:twoCellAnchor>
    <xdr:from>
      <xdr:col>12</xdr:col>
      <xdr:colOff>6350</xdr:colOff>
      <xdr:row>212</xdr:row>
      <xdr:rowOff>127000</xdr:rowOff>
    </xdr:from>
    <xdr:to>
      <xdr:col>17</xdr:col>
      <xdr:colOff>0</xdr:colOff>
      <xdr:row>221</xdr:row>
      <xdr:rowOff>28575</xdr:rowOff>
    </xdr:to>
    <xdr:sp macro="" textlink="">
      <xdr:nvSpPr>
        <xdr:cNvPr id="14" name="TextBox 13">
          <a:extLst>
            <a:ext uri="{FF2B5EF4-FFF2-40B4-BE49-F238E27FC236}">
              <a16:creationId xmlns:a16="http://schemas.microsoft.com/office/drawing/2014/main" id="{EA697485-52FC-4499-BF3E-BB378455E206}"/>
            </a:ext>
          </a:extLst>
        </xdr:cNvPr>
        <xdr:cNvSpPr txBox="1"/>
      </xdr:nvSpPr>
      <xdr:spPr>
        <a:xfrm>
          <a:off x="9331325" y="33883600"/>
          <a:ext cx="2879725" cy="1082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rates</a:t>
          </a:r>
          <a:r>
            <a:rPr lang="en-US" sz="1000" baseline="0"/>
            <a:t>:</a:t>
          </a:r>
          <a:br>
            <a:rPr lang="en-US" sz="1000" baseline="0"/>
          </a:br>
          <a:r>
            <a:rPr lang="en-US" sz="1000" baseline="0"/>
            <a:t>For </a:t>
          </a:r>
          <a:r>
            <a:rPr lang="en-US" sz="1000" b="1" baseline="0"/>
            <a:t>U.S. cities</a:t>
          </a:r>
          <a:r>
            <a:rPr lang="en-US" sz="1000" baseline="0"/>
            <a:t>, please use the rates published by the U.S. GSA (See References for link.)</a:t>
          </a:r>
        </a:p>
        <a:p>
          <a:br>
            <a:rPr lang="en-US" sz="1000" baseline="0"/>
          </a:br>
          <a:r>
            <a:rPr lang="en-US" sz="1000" baseline="0"/>
            <a:t>For </a:t>
          </a:r>
          <a:r>
            <a:rPr lang="en-US" sz="1000" b="1" baseline="0"/>
            <a:t>non-U.S. cities</a:t>
          </a:r>
          <a:r>
            <a:rPr lang="en-US" sz="1000" baseline="0"/>
            <a:t>, please use the rates published by the U.S. Dept. of State (See References for link.)</a:t>
          </a:r>
          <a:endParaRPr lang="en-US" sz="1000"/>
        </a:p>
      </xdr:txBody>
    </xdr:sp>
    <xdr:clientData fPrintsWithSheet="0"/>
  </xdr:twoCellAnchor>
  <xdr:twoCellAnchor>
    <xdr:from>
      <xdr:col>12</xdr:col>
      <xdr:colOff>0</xdr:colOff>
      <xdr:row>86</xdr:row>
      <xdr:rowOff>66675</xdr:rowOff>
    </xdr:from>
    <xdr:to>
      <xdr:col>17</xdr:col>
      <xdr:colOff>9525</xdr:colOff>
      <xdr:row>90</xdr:row>
      <xdr:rowOff>123825</xdr:rowOff>
    </xdr:to>
    <xdr:sp macro="" textlink="">
      <xdr:nvSpPr>
        <xdr:cNvPr id="15" name="TextBox 14">
          <a:extLst>
            <a:ext uri="{FF2B5EF4-FFF2-40B4-BE49-F238E27FC236}">
              <a16:creationId xmlns:a16="http://schemas.microsoft.com/office/drawing/2014/main" id="{CB8B292A-C04E-43CB-A3F3-1F3498812B14}"/>
            </a:ext>
          </a:extLst>
        </xdr:cNvPr>
        <xdr:cNvSpPr txBox="1"/>
      </xdr:nvSpPr>
      <xdr:spPr>
        <a:xfrm>
          <a:off x="9324975" y="13944600"/>
          <a:ext cx="2895600" cy="819150"/>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baseline="0"/>
            <a:t>Equipment</a:t>
          </a:r>
          <a:r>
            <a:rPr lang="en-US" sz="1000" baseline="0"/>
            <a:t> is a single item valued at more than $1000 and with a use life of more than one year. </a:t>
          </a:r>
        </a:p>
        <a:p>
          <a:endParaRPr lang="en-US" sz="1000" baseline="0"/>
        </a:p>
        <a:p>
          <a:r>
            <a:rPr lang="en-US" sz="1000" baseline="0"/>
            <a:t>The </a:t>
          </a:r>
          <a:r>
            <a:rPr lang="en-US" sz="1000" b="1" baseline="0"/>
            <a:t>micropurchase</a:t>
          </a:r>
          <a:r>
            <a:rPr lang="en-US" sz="1000" baseline="0"/>
            <a:t> threshold applies to </a:t>
          </a:r>
          <a:r>
            <a:rPr lang="en-US" sz="1000" b="1" baseline="0"/>
            <a:t>equipment</a:t>
          </a:r>
          <a:r>
            <a:rPr lang="en-US" sz="1000" baseline="0"/>
            <a:t>.</a:t>
          </a:r>
          <a:endParaRPr lang="en-US" sz="1000"/>
        </a:p>
      </xdr:txBody>
    </xdr:sp>
    <xdr:clientData fPrintsWithSheet="0"/>
  </xdr:twoCellAnchor>
  <xdr:twoCellAnchor>
    <xdr:from>
      <xdr:col>12</xdr:col>
      <xdr:colOff>0</xdr:colOff>
      <xdr:row>259</xdr:row>
      <xdr:rowOff>95250</xdr:rowOff>
    </xdr:from>
    <xdr:to>
      <xdr:col>16</xdr:col>
      <xdr:colOff>441325</xdr:colOff>
      <xdr:row>267</xdr:row>
      <xdr:rowOff>73025</xdr:rowOff>
    </xdr:to>
    <xdr:sp macro="" textlink="">
      <xdr:nvSpPr>
        <xdr:cNvPr id="16" name="TextBox 15">
          <a:extLst>
            <a:ext uri="{FF2B5EF4-FFF2-40B4-BE49-F238E27FC236}">
              <a16:creationId xmlns:a16="http://schemas.microsoft.com/office/drawing/2014/main" id="{277F040F-3B7D-49E9-B7A9-A98D97D8B827}"/>
            </a:ext>
          </a:extLst>
        </xdr:cNvPr>
        <xdr:cNvSpPr txBox="1"/>
      </xdr:nvSpPr>
      <xdr:spPr>
        <a:xfrm>
          <a:off x="9324975" y="41900475"/>
          <a:ext cx="2879725" cy="1082675"/>
        </a:xfrm>
        <a:prstGeom prst="rect">
          <a:avLst/>
        </a:prstGeom>
        <a:solidFill>
          <a:schemeClr val="tx2">
            <a:lumMod val="20000"/>
            <a:lumOff val="80000"/>
          </a:schemeClr>
        </a:solidFill>
        <a:ln w="12700" cmpd="sng">
          <a:noFill/>
        </a:ln>
        <a:effectLst>
          <a:outerShdw blurRad="50800" dist="38100" dir="2700000" algn="tl"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baseline="0"/>
            <a:t>Per diem rates</a:t>
          </a:r>
          <a:r>
            <a:rPr lang="en-US" sz="1000" baseline="0"/>
            <a:t>:</a:t>
          </a:r>
          <a:br>
            <a:rPr lang="en-US" sz="1000" baseline="0"/>
          </a:br>
          <a:r>
            <a:rPr lang="en-US" sz="1000" baseline="0"/>
            <a:t>For </a:t>
          </a:r>
          <a:r>
            <a:rPr lang="en-US" sz="1000" b="1" baseline="0"/>
            <a:t>U.S. cities</a:t>
          </a:r>
          <a:r>
            <a:rPr lang="en-US" sz="1000" baseline="0"/>
            <a:t>, please use the rates published by the U.S. GSA (See References for link.)</a:t>
          </a:r>
        </a:p>
        <a:p>
          <a:br>
            <a:rPr lang="en-US" sz="1000" baseline="0"/>
          </a:br>
          <a:r>
            <a:rPr lang="en-US" sz="1000" baseline="0"/>
            <a:t>For </a:t>
          </a:r>
          <a:r>
            <a:rPr lang="en-US" sz="1000" b="1" baseline="0"/>
            <a:t>non-U.S. cities</a:t>
          </a:r>
          <a:r>
            <a:rPr lang="en-US" sz="1000" baseline="0"/>
            <a:t>, please use the rates published by the U.S. Dept. of State (See References for link.)</a:t>
          </a:r>
          <a:endParaRPr lang="en-US" sz="1000"/>
        </a:p>
      </xdr:txBody>
    </xdr:sp>
    <xdr:clientData fPrintsWithSheet="0"/>
  </xdr:twoCellAnchor>
</xdr:wsDr>
</file>

<file path=xl/persons/person.xml><?xml version="1.0" encoding="utf-8"?>
<personList xmlns="http://schemas.microsoft.com/office/spreadsheetml/2018/threadedcomments" xmlns:x="http://schemas.openxmlformats.org/spreadsheetml/2006/main">
  <person displayName="AlKurdi, Luma" id="{F4810430-7F32-42B2-9E3D-25E70BB73AD2}" userId="AlKurdi, Luma" providerId="None"/>
  <person displayName="Vysochin, Vitaliy" id="{26701C67-792A-443A-80B0-469552DB1044}" userId="S::vvysochin@crdfglobal.org::e9b56bba-b6ea-4214-8ccb-b57613f812a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7" dT="2023-09-07T11:55:15.62" personId="{26701C67-792A-443A-80B0-469552DB1044}" id="{0B29CB82-CD7A-45F7-B734-236D6CBBD3E6}">
    <text>Cross-reference name cells</text>
  </threadedComment>
</ThreadedComments>
</file>

<file path=xl/threadedComments/threadedComment2.xml><?xml version="1.0" encoding="utf-8"?>
<ThreadedComments xmlns="http://schemas.microsoft.com/office/spreadsheetml/2018/threadedcomments" xmlns:x="http://schemas.openxmlformats.org/spreadsheetml/2006/main">
  <threadedComment ref="C198" dT="2023-07-13T09:15:36.07" personId="{F4810430-7F32-42B2-9E3D-25E70BB73AD2}" id="{22D6FD5E-0E72-40B5-90EF-C6ECE8A55E5C}">
    <text xml:space="preserve">Look at T&amp;L Budget template </text>
  </threadedComment>
  <threadedComment ref="C309" dT="2023-07-13T09:20:13.57" personId="{F4810430-7F32-42B2-9E3D-25E70BB73AD2}" id="{52B7FE85-FE76-4FD7-9E16-17318D027C6D}">
    <text xml:space="preserve">Link to budget narrative and above numbering
</text>
  </threadedComment>
  <threadedComment ref="C309" dT="2023-07-13T09:20:32.07" personId="{F4810430-7F32-42B2-9E3D-25E70BB73AD2}" id="{9B3BFDD4-2D2B-4B3D-A681-A021058C0663}" parentId="{52B7FE85-FE76-4FD7-9E16-17318D027C6D}">
    <text xml:space="preserve">Give numbers to all lines to connect together
</text>
  </threadedComment>
  <threadedComment ref="C309" dT="2023-07-13T09:21:04.86" personId="{F4810430-7F32-42B2-9E3D-25E70BB73AD2}" id="{DBAACBBB-F63C-453F-BB02-169681D21E3A}" parentId="{52B7FE85-FE76-4FD7-9E16-17318D027C6D}">
    <text xml:space="preserve">1.1 1.2 2.1  and so forth
</text>
  </threadedComment>
  <threadedComment ref="D320" dT="2023-07-13T09:18:28.70" personId="{F4810430-7F32-42B2-9E3D-25E70BB73AD2}" id="{18296F2D-4762-42F0-AC3C-AE34A4AF73FD}">
    <text xml:space="preserve">Delete
</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aoprals.state.gov/web920/per_diem.asp"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2"/>
  <sheetViews>
    <sheetView showGridLines="0" showZeros="0" workbookViewId="0">
      <selection activeCell="D27" sqref="D27"/>
    </sheetView>
  </sheetViews>
  <sheetFormatPr defaultRowHeight="14.4" x14ac:dyDescent="0.3"/>
  <cols>
    <col min="2" max="2" width="2.6640625" customWidth="1"/>
    <col min="3" max="3" width="4" customWidth="1"/>
    <col min="4" max="4" width="23.6640625" customWidth="1"/>
    <col min="5" max="5" width="22" customWidth="1"/>
    <col min="6" max="6" width="24" customWidth="1"/>
    <col min="7" max="7" width="12.109375" customWidth="1"/>
    <col min="8" max="8" width="10.88671875" customWidth="1"/>
    <col min="10" max="10" width="10.6640625" customWidth="1"/>
    <col min="11" max="11" width="2.6640625" customWidth="1"/>
  </cols>
  <sheetData>
    <row r="1" spans="2:11" x14ac:dyDescent="0.3">
      <c r="C1" s="31" t="s">
        <v>0</v>
      </c>
      <c r="D1" s="31"/>
    </row>
    <row r="2" spans="2:11" ht="34.5" customHeight="1" x14ac:dyDescent="0.3">
      <c r="C2" s="584" t="s">
        <v>1</v>
      </c>
      <c r="D2" s="584"/>
      <c r="E2" s="584"/>
      <c r="F2" s="584"/>
      <c r="G2" s="584"/>
      <c r="H2" s="584"/>
      <c r="I2" s="584"/>
      <c r="J2" s="584"/>
    </row>
    <row r="5" spans="2:11" ht="12" customHeight="1" x14ac:dyDescent="0.4">
      <c r="B5" s="9"/>
      <c r="C5" s="10"/>
      <c r="D5" s="11"/>
      <c r="E5" s="10"/>
      <c r="F5" s="10"/>
      <c r="G5" s="10"/>
      <c r="H5" s="10"/>
      <c r="I5" s="10"/>
      <c r="J5" s="10"/>
      <c r="K5" s="12"/>
    </row>
    <row r="6" spans="2:11" ht="15.6" x14ac:dyDescent="0.3">
      <c r="B6" s="13"/>
      <c r="C6" s="14"/>
      <c r="D6" s="15" t="s">
        <v>2</v>
      </c>
      <c r="E6" s="16"/>
      <c r="F6" s="16"/>
      <c r="G6" s="16"/>
      <c r="H6" s="16"/>
      <c r="I6" s="16"/>
      <c r="J6" s="16"/>
      <c r="K6" s="17"/>
    </row>
    <row r="7" spans="2:11" ht="12" customHeight="1" x14ac:dyDescent="0.3">
      <c r="B7" s="13"/>
      <c r="C7" s="18"/>
      <c r="D7" s="19"/>
      <c r="E7" s="18"/>
      <c r="F7" s="18"/>
      <c r="G7" s="18"/>
      <c r="H7" s="18"/>
      <c r="I7" s="18"/>
      <c r="J7" s="18"/>
      <c r="K7" s="17"/>
    </row>
    <row r="8" spans="2:11" x14ac:dyDescent="0.3">
      <c r="B8" s="13"/>
      <c r="C8" s="4"/>
      <c r="D8" s="5" t="s">
        <v>3</v>
      </c>
      <c r="E8" s="360" t="s">
        <v>4</v>
      </c>
      <c r="F8" s="360" t="s">
        <v>5</v>
      </c>
      <c r="G8" s="360" t="s">
        <v>6</v>
      </c>
      <c r="H8" s="360" t="s">
        <v>7</v>
      </c>
      <c r="I8" s="360" t="s">
        <v>8</v>
      </c>
      <c r="J8" s="355" t="s">
        <v>9</v>
      </c>
      <c r="K8" s="17"/>
    </row>
    <row r="9" spans="2:11" x14ac:dyDescent="0.3">
      <c r="B9" s="13"/>
      <c r="C9" s="6">
        <v>1</v>
      </c>
      <c r="D9" s="240" t="e">
        <f>#REF!</f>
        <v>#REF!</v>
      </c>
      <c r="E9" s="40" t="e">
        <f>#REF!</f>
        <v>#REF!</v>
      </c>
      <c r="F9" s="40" t="e">
        <f>IF(H9&gt;5000,"Yes","No")</f>
        <v>#REF!</v>
      </c>
      <c r="G9" s="118" t="e">
        <f>#REF!</f>
        <v>#REF!</v>
      </c>
      <c r="H9" s="93" t="e">
        <f>#REF!</f>
        <v>#REF!</v>
      </c>
      <c r="I9" s="30" t="e">
        <f>#REF!</f>
        <v>#REF!</v>
      </c>
      <c r="J9" s="367" t="e">
        <f>H9*I9</f>
        <v>#REF!</v>
      </c>
      <c r="K9" s="17"/>
    </row>
    <row r="10" spans="2:11" x14ac:dyDescent="0.3">
      <c r="B10" s="13"/>
      <c r="C10" s="6">
        <v>2</v>
      </c>
      <c r="D10" s="240" t="e">
        <f>#REF!</f>
        <v>#REF!</v>
      </c>
      <c r="E10" s="40" t="e">
        <f>#REF!</f>
        <v>#REF!</v>
      </c>
      <c r="F10" s="40" t="e">
        <f t="shared" ref="F10:F18" si="0">IF(H10&gt;5000,"Yes","No")</f>
        <v>#REF!</v>
      </c>
      <c r="G10" s="118" t="e">
        <f>#REF!</f>
        <v>#REF!</v>
      </c>
      <c r="H10" s="93" t="e">
        <f>#REF!</f>
        <v>#REF!</v>
      </c>
      <c r="I10" s="30" t="e">
        <f>#REF!</f>
        <v>#REF!</v>
      </c>
      <c r="J10" s="367" t="e">
        <f t="shared" ref="J10:J18" si="1">H10*I10</f>
        <v>#REF!</v>
      </c>
      <c r="K10" s="17"/>
    </row>
    <row r="11" spans="2:11" x14ac:dyDescent="0.3">
      <c r="B11" s="13"/>
      <c r="C11" s="6">
        <v>3</v>
      </c>
      <c r="D11" s="240" t="e">
        <f>#REF!</f>
        <v>#REF!</v>
      </c>
      <c r="E11" s="40" t="e">
        <f>#REF!</f>
        <v>#REF!</v>
      </c>
      <c r="F11" s="40" t="e">
        <f t="shared" si="0"/>
        <v>#REF!</v>
      </c>
      <c r="G11" s="118" t="e">
        <f>#REF!</f>
        <v>#REF!</v>
      </c>
      <c r="H11" s="93" t="e">
        <f>#REF!</f>
        <v>#REF!</v>
      </c>
      <c r="I11" s="30" t="e">
        <f>#REF!</f>
        <v>#REF!</v>
      </c>
      <c r="J11" s="367" t="e">
        <f t="shared" si="1"/>
        <v>#REF!</v>
      </c>
      <c r="K11" s="17"/>
    </row>
    <row r="12" spans="2:11" x14ac:dyDescent="0.3">
      <c r="B12" s="13"/>
      <c r="C12" s="6">
        <v>4</v>
      </c>
      <c r="D12" s="240" t="e">
        <f>#REF!</f>
        <v>#REF!</v>
      </c>
      <c r="E12" s="40" t="e">
        <f>#REF!</f>
        <v>#REF!</v>
      </c>
      <c r="F12" s="40" t="e">
        <f t="shared" si="0"/>
        <v>#REF!</v>
      </c>
      <c r="G12" s="118" t="e">
        <f>#REF!</f>
        <v>#REF!</v>
      </c>
      <c r="H12" s="93" t="e">
        <f>#REF!</f>
        <v>#REF!</v>
      </c>
      <c r="I12" s="30" t="e">
        <f>#REF!</f>
        <v>#REF!</v>
      </c>
      <c r="J12" s="367" t="e">
        <f t="shared" si="1"/>
        <v>#REF!</v>
      </c>
      <c r="K12" s="17"/>
    </row>
    <row r="13" spans="2:11" x14ac:dyDescent="0.3">
      <c r="B13" s="13"/>
      <c r="C13" s="6">
        <v>5</v>
      </c>
      <c r="D13" s="240" t="e">
        <f>#REF!</f>
        <v>#REF!</v>
      </c>
      <c r="E13" s="40" t="e">
        <f>#REF!</f>
        <v>#REF!</v>
      </c>
      <c r="F13" s="40" t="e">
        <f>IF(H13&gt;5000,"Yes","No")</f>
        <v>#REF!</v>
      </c>
      <c r="G13" s="118" t="e">
        <f>#REF!</f>
        <v>#REF!</v>
      </c>
      <c r="H13" s="93" t="e">
        <f>#REF!</f>
        <v>#REF!</v>
      </c>
      <c r="I13" s="30" t="e">
        <f>#REF!</f>
        <v>#REF!</v>
      </c>
      <c r="J13" s="367" t="e">
        <f t="shared" si="1"/>
        <v>#REF!</v>
      </c>
      <c r="K13" s="17"/>
    </row>
    <row r="14" spans="2:11" x14ac:dyDescent="0.3">
      <c r="B14" s="13"/>
      <c r="C14" s="6">
        <v>6</v>
      </c>
      <c r="D14" s="240" t="e">
        <f>#REF!</f>
        <v>#REF!</v>
      </c>
      <c r="E14" s="40" t="e">
        <f>#REF!</f>
        <v>#REF!</v>
      </c>
      <c r="F14" s="40" t="e">
        <f>IF(H14&gt;5000,"Yes","No")</f>
        <v>#REF!</v>
      </c>
      <c r="G14" s="118" t="e">
        <f>#REF!</f>
        <v>#REF!</v>
      </c>
      <c r="H14" s="93" t="e">
        <f>#REF!</f>
        <v>#REF!</v>
      </c>
      <c r="I14" s="30" t="e">
        <f>#REF!</f>
        <v>#REF!</v>
      </c>
      <c r="J14" s="367" t="e">
        <f t="shared" si="1"/>
        <v>#REF!</v>
      </c>
      <c r="K14" s="17"/>
    </row>
    <row r="15" spans="2:11" x14ac:dyDescent="0.3">
      <c r="B15" s="13"/>
      <c r="C15" s="6">
        <v>7</v>
      </c>
      <c r="D15" s="240" t="e">
        <f>#REF!</f>
        <v>#REF!</v>
      </c>
      <c r="E15" s="40" t="e">
        <f>#REF!</f>
        <v>#REF!</v>
      </c>
      <c r="F15" s="40" t="e">
        <f t="shared" si="0"/>
        <v>#REF!</v>
      </c>
      <c r="G15" s="118" t="e">
        <f>#REF!</f>
        <v>#REF!</v>
      </c>
      <c r="H15" s="93" t="e">
        <f>#REF!</f>
        <v>#REF!</v>
      </c>
      <c r="I15" s="30" t="e">
        <f>#REF!</f>
        <v>#REF!</v>
      </c>
      <c r="J15" s="367" t="e">
        <f t="shared" si="1"/>
        <v>#REF!</v>
      </c>
      <c r="K15" s="17"/>
    </row>
    <row r="16" spans="2:11" x14ac:dyDescent="0.3">
      <c r="B16" s="13"/>
      <c r="C16" s="6">
        <v>8</v>
      </c>
      <c r="D16" s="240" t="e">
        <f>#REF!</f>
        <v>#REF!</v>
      </c>
      <c r="E16" s="40" t="e">
        <f>#REF!</f>
        <v>#REF!</v>
      </c>
      <c r="F16" s="40" t="e">
        <f t="shared" si="0"/>
        <v>#REF!</v>
      </c>
      <c r="G16" s="118" t="e">
        <f>#REF!</f>
        <v>#REF!</v>
      </c>
      <c r="H16" s="93" t="e">
        <f>#REF!</f>
        <v>#REF!</v>
      </c>
      <c r="I16" s="30" t="e">
        <f>#REF!</f>
        <v>#REF!</v>
      </c>
      <c r="J16" s="367" t="e">
        <f t="shared" si="1"/>
        <v>#REF!</v>
      </c>
      <c r="K16" s="17"/>
    </row>
    <row r="17" spans="2:11" x14ac:dyDescent="0.3">
      <c r="B17" s="13"/>
      <c r="C17" s="6">
        <v>9</v>
      </c>
      <c r="D17" s="240" t="e">
        <f>#REF!</f>
        <v>#REF!</v>
      </c>
      <c r="E17" s="40" t="e">
        <f>#REF!</f>
        <v>#REF!</v>
      </c>
      <c r="F17" s="40" t="e">
        <f t="shared" si="0"/>
        <v>#REF!</v>
      </c>
      <c r="G17" s="118" t="e">
        <f>#REF!</f>
        <v>#REF!</v>
      </c>
      <c r="H17" s="93" t="e">
        <f>#REF!</f>
        <v>#REF!</v>
      </c>
      <c r="I17" s="30" t="e">
        <f>#REF!</f>
        <v>#REF!</v>
      </c>
      <c r="J17" s="367" t="e">
        <f t="shared" si="1"/>
        <v>#REF!</v>
      </c>
      <c r="K17" s="17"/>
    </row>
    <row r="18" spans="2:11" x14ac:dyDescent="0.3">
      <c r="B18" s="13"/>
      <c r="C18" s="6">
        <v>10</v>
      </c>
      <c r="D18" s="240" t="e">
        <f>#REF!</f>
        <v>#REF!</v>
      </c>
      <c r="E18" s="40" t="e">
        <f>#REF!</f>
        <v>#REF!</v>
      </c>
      <c r="F18" s="40" t="e">
        <f t="shared" si="0"/>
        <v>#REF!</v>
      </c>
      <c r="G18" s="118" t="e">
        <f>#REF!</f>
        <v>#REF!</v>
      </c>
      <c r="H18" s="93" t="e">
        <f>#REF!</f>
        <v>#REF!</v>
      </c>
      <c r="I18" s="30" t="e">
        <f>#REF!</f>
        <v>#REF!</v>
      </c>
      <c r="J18" s="367" t="e">
        <f t="shared" si="1"/>
        <v>#REF!</v>
      </c>
      <c r="K18" s="17"/>
    </row>
    <row r="19" spans="2:11" x14ac:dyDescent="0.3">
      <c r="B19" s="13"/>
      <c r="C19" s="23"/>
      <c r="D19" s="23" t="s">
        <v>10</v>
      </c>
      <c r="E19" s="23"/>
      <c r="F19" s="23"/>
      <c r="G19" s="23"/>
      <c r="H19" s="23"/>
      <c r="I19" s="23"/>
      <c r="J19" s="58" t="e">
        <f>SUM(J9:J18)</f>
        <v>#REF!</v>
      </c>
      <c r="K19" s="17"/>
    </row>
    <row r="20" spans="2:11" ht="12" customHeight="1" x14ac:dyDescent="0.3">
      <c r="B20" s="24"/>
      <c r="C20" s="25"/>
      <c r="D20" s="25"/>
      <c r="E20" s="25"/>
      <c r="F20" s="25"/>
      <c r="G20" s="25"/>
      <c r="H20" s="25"/>
      <c r="I20" s="25"/>
      <c r="J20" s="25"/>
      <c r="K20" s="26"/>
    </row>
    <row r="21" spans="2:11" x14ac:dyDescent="0.3">
      <c r="C21" t="s">
        <v>11</v>
      </c>
      <c r="D21" s="1" t="s">
        <v>12</v>
      </c>
    </row>
    <row r="22" spans="2:11" x14ac:dyDescent="0.3">
      <c r="C22" t="s">
        <v>13</v>
      </c>
      <c r="D22" s="1" t="s">
        <v>14</v>
      </c>
    </row>
  </sheetData>
  <mergeCells count="1">
    <mergeCell ref="C2:J2"/>
  </mergeCells>
  <conditionalFormatting sqref="F9:F18">
    <cfRule type="containsText" dxfId="7" priority="1" operator="containsText" text="Yes">
      <formula>NOT(ISERROR(SEARCH("Yes",F9)))</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2:N339"/>
  <sheetViews>
    <sheetView showGridLines="0" zoomScaleNormal="100" workbookViewId="0">
      <selection activeCell="D8" sqref="D8:J11"/>
    </sheetView>
  </sheetViews>
  <sheetFormatPr defaultRowHeight="14.4" x14ac:dyDescent="0.3"/>
  <cols>
    <col min="1" max="2" width="2.6640625" customWidth="1"/>
    <col min="3" max="3" width="4" customWidth="1"/>
    <col min="4" max="4" width="23.6640625" customWidth="1"/>
    <col min="5" max="5" width="22" customWidth="1"/>
    <col min="6" max="6" width="20.5546875" customWidth="1"/>
    <col min="7" max="7" width="12.109375" customWidth="1"/>
    <col min="8" max="8" width="10.88671875" customWidth="1"/>
    <col min="10" max="10" width="12.5546875" customWidth="1"/>
    <col min="11" max="11" width="2.6640625" customWidth="1"/>
    <col min="12" max="12" width="0.88671875" customWidth="1"/>
    <col min="17" max="17" width="6.6640625" customWidth="1"/>
  </cols>
  <sheetData>
    <row r="2" spans="1:14" ht="113.4" customHeight="1" x14ac:dyDescent="0.3">
      <c r="C2" s="658" t="s">
        <v>288</v>
      </c>
      <c r="D2" s="587"/>
      <c r="E2" s="587"/>
      <c r="F2" s="587"/>
      <c r="G2" s="587"/>
      <c r="H2" s="587"/>
      <c r="I2" s="587"/>
      <c r="J2" s="587"/>
    </row>
    <row r="3" spans="1:14" ht="6" customHeight="1" x14ac:dyDescent="0.3">
      <c r="B3" s="9"/>
      <c r="C3" s="10"/>
      <c r="D3" s="160"/>
      <c r="E3" s="10"/>
      <c r="F3" s="10"/>
      <c r="G3" s="10"/>
      <c r="H3" s="10"/>
      <c r="I3" s="10"/>
      <c r="J3" s="10"/>
      <c r="K3" s="12"/>
    </row>
    <row r="4" spans="1:14" ht="15" customHeight="1" x14ac:dyDescent="0.3">
      <c r="B4" s="13"/>
      <c r="C4" s="598" t="s">
        <v>289</v>
      </c>
      <c r="D4" s="599"/>
      <c r="E4" s="603"/>
      <c r="F4" s="604"/>
      <c r="G4" s="604"/>
      <c r="H4" s="604"/>
      <c r="I4" s="604"/>
      <c r="J4" s="605"/>
      <c r="K4" s="17"/>
    </row>
    <row r="5" spans="1:14" ht="6" customHeight="1" x14ac:dyDescent="0.3">
      <c r="B5" s="13"/>
      <c r="C5" s="252"/>
      <c r="D5" s="252"/>
      <c r="E5" s="253"/>
      <c r="F5" s="253"/>
      <c r="G5" s="614"/>
      <c r="H5" s="614"/>
      <c r="I5" s="614"/>
      <c r="J5" s="614"/>
      <c r="K5" s="17"/>
    </row>
    <row r="6" spans="1:14" ht="15" customHeight="1" x14ac:dyDescent="0.3">
      <c r="A6" s="310"/>
      <c r="B6" s="13"/>
      <c r="C6" s="252"/>
      <c r="D6" s="252"/>
      <c r="E6" s="609" t="s">
        <v>222</v>
      </c>
      <c r="F6" s="610"/>
      <c r="G6" s="680" t="s">
        <v>298</v>
      </c>
      <c r="H6" s="612"/>
      <c r="I6" s="612" t="s">
        <v>223</v>
      </c>
      <c r="J6" s="613"/>
      <c r="K6" s="17"/>
    </row>
    <row r="7" spans="1:14" ht="15" customHeight="1" x14ac:dyDescent="0.3">
      <c r="A7" s="310"/>
      <c r="B7" s="13"/>
      <c r="C7" s="252"/>
      <c r="D7" s="252"/>
      <c r="E7" s="253"/>
      <c r="F7" s="253"/>
      <c r="G7" s="615" t="s">
        <v>224</v>
      </c>
      <c r="H7" s="615"/>
      <c r="I7" s="615" t="s">
        <v>225</v>
      </c>
      <c r="J7" s="615"/>
      <c r="K7" s="17"/>
    </row>
    <row r="8" spans="1:14" ht="15" customHeight="1" x14ac:dyDescent="0.3">
      <c r="A8" s="310"/>
      <c r="B8" s="13"/>
      <c r="C8" s="252"/>
      <c r="D8" s="252"/>
      <c r="E8" s="609" t="s">
        <v>222</v>
      </c>
      <c r="F8" s="610"/>
      <c r="G8" s="672" t="s">
        <v>226</v>
      </c>
      <c r="H8" s="616"/>
      <c r="I8" s="616" t="s">
        <v>226</v>
      </c>
      <c r="J8" s="617"/>
      <c r="K8" s="17"/>
    </row>
    <row r="9" spans="1:14" ht="6" customHeight="1" x14ac:dyDescent="0.3">
      <c r="B9" s="24"/>
      <c r="C9" s="161"/>
      <c r="D9" s="161"/>
      <c r="E9" s="161"/>
      <c r="F9" s="25"/>
      <c r="G9" s="25"/>
      <c r="H9" s="25"/>
      <c r="I9" s="25"/>
      <c r="J9" s="25"/>
      <c r="K9" s="26"/>
    </row>
    <row r="10" spans="1:14" ht="15" customHeight="1" x14ac:dyDescent="0.3">
      <c r="D10" s="133"/>
    </row>
    <row r="11" spans="1:14" ht="21" x14ac:dyDescent="0.4">
      <c r="B11" s="9"/>
      <c r="C11" s="10"/>
      <c r="D11" s="11" t="s">
        <v>227</v>
      </c>
      <c r="E11" s="10"/>
      <c r="F11" s="10"/>
      <c r="G11" s="10"/>
      <c r="H11" s="10"/>
      <c r="I11" s="10"/>
      <c r="J11" s="10"/>
      <c r="K11" s="12"/>
      <c r="N11" s="1"/>
    </row>
    <row r="12" spans="1:14" ht="12" customHeight="1" x14ac:dyDescent="0.4">
      <c r="B12" s="115"/>
      <c r="C12" s="115"/>
      <c r="D12" s="116"/>
      <c r="E12" s="115"/>
      <c r="F12" s="115"/>
      <c r="G12" s="115"/>
      <c r="H12" s="115"/>
      <c r="I12" s="115"/>
      <c r="J12" s="115"/>
      <c r="K12" s="115"/>
      <c r="N12" s="1"/>
    </row>
    <row r="13" spans="1:14" ht="12" customHeight="1" x14ac:dyDescent="0.4">
      <c r="B13" s="13"/>
      <c r="C13" s="20"/>
      <c r="D13" s="117"/>
      <c r="E13" s="20"/>
      <c r="F13" s="20"/>
      <c r="G13" s="20"/>
      <c r="H13" s="20"/>
      <c r="I13" s="20"/>
      <c r="J13" s="20"/>
      <c r="K13" s="17"/>
      <c r="N13" s="1"/>
    </row>
    <row r="14" spans="1:14" ht="15.6" x14ac:dyDescent="0.3">
      <c r="B14" s="13"/>
      <c r="C14" s="14"/>
      <c r="D14" s="15" t="s">
        <v>43</v>
      </c>
      <c r="E14" s="16"/>
      <c r="F14" s="16"/>
      <c r="G14" s="16"/>
      <c r="H14" s="16"/>
      <c r="I14" s="16"/>
      <c r="J14" s="16"/>
      <c r="K14" s="17"/>
      <c r="N14" s="1"/>
    </row>
    <row r="15" spans="1:14" ht="12" customHeight="1" x14ac:dyDescent="0.3">
      <c r="B15" s="13"/>
      <c r="C15" s="18"/>
      <c r="D15" s="206" t="s">
        <v>37</v>
      </c>
      <c r="E15" s="618" t="str">
        <f>IF(D15="Level of Effort","Please enter Fringe and LOE as numbers, they will be calculated as percentages"," ")</f>
        <v xml:space="preserve"> </v>
      </c>
      <c r="F15" s="618"/>
      <c r="G15" s="618"/>
      <c r="H15" s="618"/>
      <c r="I15" s="618"/>
      <c r="J15" s="618"/>
      <c r="K15" s="17"/>
    </row>
    <row r="16" spans="1:14" x14ac:dyDescent="0.3">
      <c r="B16" s="13"/>
      <c r="C16" s="4"/>
      <c r="D16" s="5" t="s">
        <v>87</v>
      </c>
      <c r="E16" s="5" t="s">
        <v>88</v>
      </c>
      <c r="F16" s="5" t="s">
        <v>89</v>
      </c>
      <c r="G16" s="354" t="str">
        <f>VLOOKUP(D15,Lists!B19:E21,2,FALSE)</f>
        <v xml:space="preserve">   </v>
      </c>
      <c r="H16" s="360" t="str">
        <f>VLOOKUP(D15,Lists!B19:E21,3,FALSE)</f>
        <v xml:space="preserve">   </v>
      </c>
      <c r="I16" s="360" t="str">
        <f>VLOOKUP(D15,Lists!B19:E21,4)</f>
        <v xml:space="preserve">   </v>
      </c>
      <c r="J16" s="355" t="s">
        <v>9</v>
      </c>
      <c r="K16" s="17"/>
    </row>
    <row r="17" spans="2:11" x14ac:dyDescent="0.3">
      <c r="B17" s="13"/>
      <c r="C17" s="6">
        <v>1</v>
      </c>
      <c r="D17" s="207"/>
      <c r="E17" s="207"/>
      <c r="F17" s="207"/>
      <c r="G17" s="208"/>
      <c r="H17" s="215"/>
      <c r="I17" s="311"/>
      <c r="J17" s="367">
        <f>IF(D15="Hourly",G17*H17,IF(D15="Level of Effort",((G17+(G17*(H17/100)))*(I17/100)),0))</f>
        <v>0</v>
      </c>
      <c r="K17" s="17"/>
    </row>
    <row r="18" spans="2:11" x14ac:dyDescent="0.3">
      <c r="B18" s="13"/>
      <c r="C18" s="7">
        <v>2</v>
      </c>
      <c r="D18" s="210"/>
      <c r="E18" s="210"/>
      <c r="F18" s="210"/>
      <c r="G18" s="211"/>
      <c r="H18" s="216"/>
      <c r="I18" s="312"/>
      <c r="J18" s="367">
        <f>IF(D15="Hourly",G18*H18,IF(D15="Level of Effort",((G18+(G18*(H18/100)))*(I18/100)),0))</f>
        <v>0</v>
      </c>
      <c r="K18" s="17"/>
    </row>
    <row r="19" spans="2:11" x14ac:dyDescent="0.3">
      <c r="B19" s="13"/>
      <c r="C19" s="7">
        <v>3</v>
      </c>
      <c r="D19" s="210"/>
      <c r="E19" s="210"/>
      <c r="F19" s="210"/>
      <c r="G19" s="211"/>
      <c r="H19" s="216"/>
      <c r="I19" s="312"/>
      <c r="J19" s="367">
        <f>IF(D15="Hourly",G19*H19,IF(D15="Level of Effort",((G19+(G19*(H19/100)))*(I19/100)),0))</f>
        <v>0</v>
      </c>
      <c r="K19" s="17"/>
    </row>
    <row r="20" spans="2:11" x14ac:dyDescent="0.3">
      <c r="B20" s="13"/>
      <c r="C20" s="7">
        <v>4</v>
      </c>
      <c r="D20" s="210"/>
      <c r="E20" s="210"/>
      <c r="F20" s="210"/>
      <c r="G20" s="211"/>
      <c r="H20" s="216"/>
      <c r="I20" s="312"/>
      <c r="J20" s="367">
        <f t="shared" ref="J20" si="0">IF(D18="Hourly",G20*H20,IF(D18="Level of Effort",((G20+(G20*(H20/100)))*(I20/100)),0))</f>
        <v>0</v>
      </c>
      <c r="K20" s="17"/>
    </row>
    <row r="21" spans="2:11" x14ac:dyDescent="0.3">
      <c r="B21" s="13"/>
      <c r="C21" s="7">
        <v>5</v>
      </c>
      <c r="D21" s="210"/>
      <c r="E21" s="210"/>
      <c r="F21" s="210"/>
      <c r="G21" s="211"/>
      <c r="H21" s="216"/>
      <c r="I21" s="312"/>
      <c r="J21" s="367">
        <f t="shared" ref="J21" si="1">IF(D18="Hourly",G21*H21,IF(D18="Level of Effort",((G21+(G21*(H21/100)))*(I21/100)),0))</f>
        <v>0</v>
      </c>
      <c r="K21" s="17"/>
    </row>
    <row r="22" spans="2:11" x14ac:dyDescent="0.3">
      <c r="B22" s="13"/>
      <c r="C22" s="7">
        <v>6</v>
      </c>
      <c r="D22" s="210"/>
      <c r="E22" s="210"/>
      <c r="F22" s="210"/>
      <c r="G22" s="211"/>
      <c r="H22" s="216"/>
      <c r="I22" s="312"/>
      <c r="J22" s="367">
        <f t="shared" ref="J22" si="2">IF(D18="Hourly",G22*H22,IF(D18="Level of Effort",((G22+(G22*(H22/100)))*(I22/100)),0))</f>
        <v>0</v>
      </c>
      <c r="K22" s="17"/>
    </row>
    <row r="23" spans="2:11" x14ac:dyDescent="0.3">
      <c r="B23" s="13"/>
      <c r="C23" s="7">
        <v>7</v>
      </c>
      <c r="D23" s="210"/>
      <c r="E23" s="210"/>
      <c r="F23" s="210"/>
      <c r="G23" s="211"/>
      <c r="H23" s="216"/>
      <c r="I23" s="312"/>
      <c r="J23" s="367">
        <f t="shared" ref="J23" si="3">IF(D21="Hourly",G23*H23,IF(D21="Level of Effort",((G23+(G23*(H23/100)))*(I23/100)),0))</f>
        <v>0</v>
      </c>
      <c r="K23" s="17"/>
    </row>
    <row r="24" spans="2:11" x14ac:dyDescent="0.3">
      <c r="B24" s="13"/>
      <c r="C24" s="7">
        <v>8</v>
      </c>
      <c r="D24" s="210"/>
      <c r="E24" s="210"/>
      <c r="F24" s="210"/>
      <c r="G24" s="211"/>
      <c r="H24" s="216"/>
      <c r="I24" s="312"/>
      <c r="J24" s="367">
        <f t="shared" ref="J24" si="4">IF(D21="Hourly",G24*H24,IF(D21="Level of Effort",((G24+(G24*(H24/100)))*(I24/100)),0))</f>
        <v>0</v>
      </c>
      <c r="K24" s="17"/>
    </row>
    <row r="25" spans="2:11" x14ac:dyDescent="0.3">
      <c r="B25" s="13"/>
      <c r="C25" s="7">
        <v>9</v>
      </c>
      <c r="D25" s="210"/>
      <c r="E25" s="210"/>
      <c r="F25" s="210"/>
      <c r="G25" s="211"/>
      <c r="H25" s="216"/>
      <c r="I25" s="312"/>
      <c r="J25" s="367">
        <f t="shared" ref="J25" si="5">IF(D21="Hourly",G25*H25,IF(D21="Level of Effort",((G25+(G25*(H25/100)))*(I25/100)),0))</f>
        <v>0</v>
      </c>
      <c r="K25" s="17"/>
    </row>
    <row r="26" spans="2:11" x14ac:dyDescent="0.3">
      <c r="B26" s="13"/>
      <c r="C26" s="7">
        <v>10</v>
      </c>
      <c r="D26" s="210"/>
      <c r="E26" s="210"/>
      <c r="F26" s="210"/>
      <c r="G26" s="211"/>
      <c r="H26" s="216"/>
      <c r="I26" s="312"/>
      <c r="J26" s="367">
        <f t="shared" ref="J26" si="6">IF(D24="Hourly",G26*H26,IF(D24="Level of Effort",((G26+(G26*(H26/100)))*(I26/100)),0))</f>
        <v>0</v>
      </c>
      <c r="K26" s="17"/>
    </row>
    <row r="27" spans="2:11" x14ac:dyDescent="0.3">
      <c r="B27" s="13"/>
      <c r="C27" s="6">
        <v>11</v>
      </c>
      <c r="D27" s="210"/>
      <c r="E27" s="210"/>
      <c r="F27" s="210"/>
      <c r="G27" s="211"/>
      <c r="H27" s="216"/>
      <c r="I27" s="312"/>
      <c r="J27" s="367">
        <f t="shared" ref="J27" si="7">IF(D24="Hourly",G27*H27,IF(D24="Level of Effort",((G27+(G27*(H27/100)))*(I27/100)),0))</f>
        <v>0</v>
      </c>
      <c r="K27" s="17"/>
    </row>
    <row r="28" spans="2:11" x14ac:dyDescent="0.3">
      <c r="B28" s="13"/>
      <c r="C28" s="7">
        <v>12</v>
      </c>
      <c r="D28" s="210"/>
      <c r="E28" s="210"/>
      <c r="F28" s="210"/>
      <c r="G28" s="211"/>
      <c r="H28" s="216"/>
      <c r="I28" s="312"/>
      <c r="J28" s="367">
        <f t="shared" ref="J28" si="8">IF(D24="Hourly",G28*H28,IF(D24="Level of Effort",((G28+(G28*(H28/100)))*(I28/100)),0))</f>
        <v>0</v>
      </c>
      <c r="K28" s="17"/>
    </row>
    <row r="29" spans="2:11" x14ac:dyDescent="0.3">
      <c r="B29" s="13"/>
      <c r="C29" s="7">
        <v>13</v>
      </c>
      <c r="D29" s="210"/>
      <c r="E29" s="210"/>
      <c r="F29" s="210"/>
      <c r="G29" s="211"/>
      <c r="H29" s="216"/>
      <c r="I29" s="312"/>
      <c r="J29" s="367">
        <f t="shared" ref="J29" si="9">IF(D27="Hourly",G29*H29,IF(D27="Level of Effort",((G29+(G29*(H29/100)))*(I29/100)),0))</f>
        <v>0</v>
      </c>
      <c r="K29" s="17"/>
    </row>
    <row r="30" spans="2:11" x14ac:dyDescent="0.3">
      <c r="B30" s="13"/>
      <c r="C30" s="7">
        <v>14</v>
      </c>
      <c r="D30" s="210"/>
      <c r="E30" s="210"/>
      <c r="F30" s="210"/>
      <c r="G30" s="211"/>
      <c r="H30" s="216"/>
      <c r="I30" s="312"/>
      <c r="J30" s="367">
        <f t="shared" ref="J30" si="10">IF(D27="Hourly",G30*H30,IF(D27="Level of Effort",((G30+(G30*(H30/100)))*(I30/100)),0))</f>
        <v>0</v>
      </c>
      <c r="K30" s="17"/>
    </row>
    <row r="31" spans="2:11" x14ac:dyDescent="0.3">
      <c r="B31" s="13"/>
      <c r="C31" s="7">
        <v>15</v>
      </c>
      <c r="D31" s="210"/>
      <c r="E31" s="210"/>
      <c r="F31" s="210"/>
      <c r="G31" s="211"/>
      <c r="H31" s="216"/>
      <c r="I31" s="312"/>
      <c r="J31" s="367">
        <f t="shared" ref="J31" si="11">IF(D27="Hourly",G31*H31,IF(D27="Level of Effort",((G31+(G31*(H31/100)))*(I31/100)),0))</f>
        <v>0</v>
      </c>
      <c r="K31" s="17"/>
    </row>
    <row r="32" spans="2:11" hidden="1" x14ac:dyDescent="0.3">
      <c r="B32" s="13"/>
      <c r="C32" s="7">
        <v>16</v>
      </c>
      <c r="D32" s="210"/>
      <c r="E32" s="210"/>
      <c r="F32" s="210"/>
      <c r="G32" s="211"/>
      <c r="H32" s="216"/>
      <c r="I32" s="312"/>
      <c r="J32" s="367">
        <f t="shared" ref="J32" si="12">IF(D30="Hourly",G32*H32,IF(D30="Level of Effort",((G32+(G32*(H32/100)))*(I32/100)),0))</f>
        <v>0</v>
      </c>
      <c r="K32" s="17"/>
    </row>
    <row r="33" spans="2:11" hidden="1" x14ac:dyDescent="0.3">
      <c r="B33" s="13"/>
      <c r="C33" s="7">
        <v>17</v>
      </c>
      <c r="D33" s="210"/>
      <c r="E33" s="210"/>
      <c r="F33" s="210"/>
      <c r="G33" s="211"/>
      <c r="H33" s="216"/>
      <c r="I33" s="312"/>
      <c r="J33" s="367">
        <f t="shared" ref="J33" si="13">IF(D30="Hourly",G33*H33,IF(D30="Level of Effort",((G33+(G33*(H33/100)))*(I33/100)),0))</f>
        <v>0</v>
      </c>
      <c r="K33" s="17"/>
    </row>
    <row r="34" spans="2:11" hidden="1" x14ac:dyDescent="0.3">
      <c r="B34" s="13"/>
      <c r="C34" s="7">
        <v>18</v>
      </c>
      <c r="D34" s="210"/>
      <c r="E34" s="210"/>
      <c r="F34" s="210"/>
      <c r="G34" s="211"/>
      <c r="H34" s="216"/>
      <c r="I34" s="312"/>
      <c r="J34" s="367">
        <f t="shared" ref="J34" si="14">IF(D30="Hourly",G34*H34,IF(D30="Level of Effort",((G34+(G34*(H34/100)))*(I34/100)),0))</f>
        <v>0</v>
      </c>
      <c r="K34" s="17"/>
    </row>
    <row r="35" spans="2:11" hidden="1" x14ac:dyDescent="0.3">
      <c r="B35" s="13"/>
      <c r="C35" s="7">
        <v>19</v>
      </c>
      <c r="D35" s="210"/>
      <c r="E35" s="210"/>
      <c r="F35" s="210"/>
      <c r="G35" s="211"/>
      <c r="H35" s="216"/>
      <c r="I35" s="312"/>
      <c r="J35" s="367">
        <f t="shared" ref="J35" si="15">IF(D33="Hourly",G35*H35,IF(D33="Level of Effort",((G35+(G35*(H35/100)))*(I35/100)),0))</f>
        <v>0</v>
      </c>
      <c r="K35" s="17"/>
    </row>
    <row r="36" spans="2:11" hidden="1" x14ac:dyDescent="0.3">
      <c r="B36" s="13"/>
      <c r="C36" s="7">
        <v>20</v>
      </c>
      <c r="D36" s="210"/>
      <c r="E36" s="210"/>
      <c r="F36" s="210"/>
      <c r="G36" s="211"/>
      <c r="H36" s="216"/>
      <c r="I36" s="312"/>
      <c r="J36" s="367">
        <f t="shared" ref="J36" si="16">IF(D33="Hourly",G36*H36,IF(D33="Level of Effort",((G36+(G36*(H36/100)))*(I36/100)),0))</f>
        <v>0</v>
      </c>
      <c r="K36" s="17"/>
    </row>
    <row r="37" spans="2:11" hidden="1" x14ac:dyDescent="0.3">
      <c r="B37" s="13"/>
      <c r="C37" s="6">
        <v>21</v>
      </c>
      <c r="D37" s="210"/>
      <c r="E37" s="210"/>
      <c r="F37" s="210"/>
      <c r="G37" s="211"/>
      <c r="H37" s="216"/>
      <c r="I37" s="312"/>
      <c r="J37" s="367">
        <f t="shared" ref="J37" si="17">IF(D33="Hourly",G37*H37,IF(D33="Level of Effort",((G37+(G37*(H37/100)))*(I37/100)),0))</f>
        <v>0</v>
      </c>
      <c r="K37" s="17"/>
    </row>
    <row r="38" spans="2:11" hidden="1" x14ac:dyDescent="0.3">
      <c r="B38" s="13"/>
      <c r="C38" s="7">
        <v>22</v>
      </c>
      <c r="D38" s="210"/>
      <c r="E38" s="210"/>
      <c r="F38" s="210"/>
      <c r="G38" s="211"/>
      <c r="H38" s="216"/>
      <c r="I38" s="312"/>
      <c r="J38" s="367">
        <f t="shared" ref="J38" si="18">IF(D36="Hourly",G38*H38,IF(D36="Level of Effort",((G38+(G38*(H38/100)))*(I38/100)),0))</f>
        <v>0</v>
      </c>
      <c r="K38" s="17"/>
    </row>
    <row r="39" spans="2:11" hidden="1" x14ac:dyDescent="0.3">
      <c r="B39" s="13"/>
      <c r="C39" s="7">
        <v>23</v>
      </c>
      <c r="D39" s="210"/>
      <c r="E39" s="210"/>
      <c r="F39" s="210"/>
      <c r="G39" s="211"/>
      <c r="H39" s="216"/>
      <c r="I39" s="312"/>
      <c r="J39" s="367">
        <f t="shared" ref="J39" si="19">IF(D36="Hourly",G39*H39,IF(D36="Level of Effort",((G39+(G39*(H39/100)))*(I39/100)),0))</f>
        <v>0</v>
      </c>
      <c r="K39" s="17"/>
    </row>
    <row r="40" spans="2:11" hidden="1" x14ac:dyDescent="0.3">
      <c r="B40" s="13"/>
      <c r="C40" s="7">
        <v>24</v>
      </c>
      <c r="D40" s="210"/>
      <c r="E40" s="210"/>
      <c r="F40" s="210"/>
      <c r="G40" s="211"/>
      <c r="H40" s="216"/>
      <c r="I40" s="312"/>
      <c r="J40" s="367">
        <f t="shared" ref="J40" si="20">IF(D36="Hourly",G40*H40,IF(D36="Level of Effort",((G40+(G40*(H40/100)))*(I40/100)),0))</f>
        <v>0</v>
      </c>
      <c r="K40" s="17"/>
    </row>
    <row r="41" spans="2:11" hidden="1" x14ac:dyDescent="0.3">
      <c r="B41" s="13"/>
      <c r="C41" s="7">
        <v>25</v>
      </c>
      <c r="D41" s="210"/>
      <c r="E41" s="210"/>
      <c r="F41" s="210"/>
      <c r="G41" s="211"/>
      <c r="H41" s="216"/>
      <c r="I41" s="312"/>
      <c r="J41" s="367">
        <f t="shared" ref="J41" si="21">IF(D39="Hourly",G41*H41,IF(D39="Level of Effort",((G41+(G41*(H41/100)))*(I41/100)),0))</f>
        <v>0</v>
      </c>
      <c r="K41" s="17"/>
    </row>
    <row r="42" spans="2:11" hidden="1" x14ac:dyDescent="0.3">
      <c r="B42" s="13"/>
      <c r="C42" s="7">
        <v>26</v>
      </c>
      <c r="D42" s="210"/>
      <c r="E42" s="210"/>
      <c r="F42" s="210"/>
      <c r="G42" s="211"/>
      <c r="H42" s="216"/>
      <c r="I42" s="312"/>
      <c r="J42" s="367">
        <f t="shared" ref="J42" si="22">IF(D39="Hourly",G42*H42,IF(D39="Level of Effort",((G42+(G42*(H42/100)))*(I42/100)),0))</f>
        <v>0</v>
      </c>
      <c r="K42" s="17"/>
    </row>
    <row r="43" spans="2:11" hidden="1" x14ac:dyDescent="0.3">
      <c r="B43" s="13"/>
      <c r="C43" s="7">
        <v>27</v>
      </c>
      <c r="D43" s="210"/>
      <c r="E43" s="210"/>
      <c r="F43" s="210"/>
      <c r="G43" s="211"/>
      <c r="H43" s="216"/>
      <c r="I43" s="312"/>
      <c r="J43" s="367">
        <f t="shared" ref="J43" si="23">IF(D39="Hourly",G43*H43,IF(D39="Level of Effort",((G43+(G43*(H43/100)))*(I43/100)),0))</f>
        <v>0</v>
      </c>
      <c r="K43" s="17"/>
    </row>
    <row r="44" spans="2:11" hidden="1" x14ac:dyDescent="0.3">
      <c r="B44" s="13"/>
      <c r="C44" s="7">
        <v>28</v>
      </c>
      <c r="D44" s="210"/>
      <c r="E44" s="210"/>
      <c r="F44" s="210"/>
      <c r="G44" s="211"/>
      <c r="H44" s="216"/>
      <c r="I44" s="312"/>
      <c r="J44" s="367">
        <f t="shared" ref="J44" si="24">IF(D42="Hourly",G44*H44,IF(D42="Level of Effort",((G44+(G44*(H44/100)))*(I44/100)),0))</f>
        <v>0</v>
      </c>
      <c r="K44" s="17"/>
    </row>
    <row r="45" spans="2:11" hidden="1" x14ac:dyDescent="0.3">
      <c r="B45" s="13"/>
      <c r="C45" s="7">
        <v>29</v>
      </c>
      <c r="D45" s="210"/>
      <c r="E45" s="210"/>
      <c r="F45" s="210"/>
      <c r="G45" s="211"/>
      <c r="H45" s="216"/>
      <c r="I45" s="312"/>
      <c r="J45" s="367">
        <f t="shared" ref="J45" si="25">IF(D42="Hourly",G45*H45,IF(D42="Level of Effort",((G45+(G45*(H45/100)))*(I45/100)),0))</f>
        <v>0</v>
      </c>
      <c r="K45" s="17"/>
    </row>
    <row r="46" spans="2:11" hidden="1" x14ac:dyDescent="0.3">
      <c r="B46" s="13"/>
      <c r="C46" s="7">
        <v>30</v>
      </c>
      <c r="D46" s="210"/>
      <c r="E46" s="210"/>
      <c r="F46" s="210"/>
      <c r="G46" s="211"/>
      <c r="H46" s="216"/>
      <c r="I46" s="312"/>
      <c r="J46" s="367">
        <f t="shared" ref="J46" si="26">IF(D42="Hourly",G46*H46,IF(D42="Level of Effort",((G46+(G46*(H46/100)))*(I46/100)),0))</f>
        <v>0</v>
      </c>
      <c r="K46" s="17"/>
    </row>
    <row r="47" spans="2:11" x14ac:dyDescent="0.3">
      <c r="B47" s="13"/>
      <c r="C47" s="22"/>
      <c r="D47" s="23" t="s">
        <v>90</v>
      </c>
      <c r="E47" s="22"/>
      <c r="F47" s="22"/>
      <c r="G47" s="22"/>
      <c r="H47" s="22"/>
      <c r="I47" s="22"/>
      <c r="J47" s="58">
        <f>SUM(J17:J46)</f>
        <v>0</v>
      </c>
      <c r="K47" s="17"/>
    </row>
    <row r="48" spans="2:11" ht="12" customHeight="1" x14ac:dyDescent="0.3">
      <c r="B48" s="13"/>
      <c r="C48" s="18"/>
      <c r="D48" s="19"/>
      <c r="E48" s="18"/>
      <c r="F48" s="18"/>
      <c r="G48" s="18"/>
      <c r="H48" s="18"/>
      <c r="I48" s="18"/>
      <c r="J48" s="18"/>
      <c r="K48" s="17"/>
    </row>
    <row r="49" spans="2:13" ht="12" customHeight="1" x14ac:dyDescent="0.3">
      <c r="B49" s="52"/>
      <c r="C49" s="37"/>
      <c r="D49" s="112"/>
      <c r="E49" s="37"/>
      <c r="F49" s="37"/>
      <c r="G49" s="37"/>
      <c r="H49" s="37"/>
      <c r="I49" s="37"/>
      <c r="J49" s="37"/>
      <c r="K49" s="52"/>
    </row>
    <row r="50" spans="2:13" ht="12" customHeight="1" x14ac:dyDescent="0.4">
      <c r="B50" s="9"/>
      <c r="C50" s="10"/>
      <c r="D50" s="11"/>
      <c r="E50" s="10"/>
      <c r="F50" s="10"/>
      <c r="G50" s="10"/>
      <c r="H50" s="10"/>
      <c r="I50" s="10"/>
      <c r="J50" s="10"/>
      <c r="K50" s="12"/>
    </row>
    <row r="51" spans="2:13" ht="15.6" x14ac:dyDescent="0.3">
      <c r="B51" s="13"/>
      <c r="C51" s="14"/>
      <c r="D51" s="15" t="s">
        <v>63</v>
      </c>
      <c r="E51" s="16"/>
      <c r="F51" s="16"/>
      <c r="G51" s="16"/>
      <c r="H51" s="16"/>
      <c r="I51" s="16"/>
      <c r="J51" s="16"/>
      <c r="K51" s="17"/>
      <c r="M51" s="1"/>
    </row>
    <row r="52" spans="2:13" x14ac:dyDescent="0.3">
      <c r="B52" s="13"/>
      <c r="C52" s="18"/>
      <c r="D52" s="206" t="s">
        <v>55</v>
      </c>
      <c r="E52" s="18"/>
      <c r="F52" s="18"/>
      <c r="G52" s="18"/>
      <c r="H52" s="18"/>
      <c r="I52" s="18"/>
      <c r="J52" s="18"/>
      <c r="K52" s="17"/>
      <c r="M52" s="1"/>
    </row>
    <row r="53" spans="2:13" x14ac:dyDescent="0.3">
      <c r="B53" s="13"/>
      <c r="C53" s="4"/>
      <c r="D53" s="5" t="s">
        <v>87</v>
      </c>
      <c r="E53" s="5" t="s">
        <v>88</v>
      </c>
      <c r="F53" s="5" t="s">
        <v>229</v>
      </c>
      <c r="G53" s="354" t="str">
        <f>VLOOKUP(D52,Lists!B33:D35,2,FALSE)</f>
        <v xml:space="preserve">  </v>
      </c>
      <c r="H53" s="360" t="str">
        <f>VLOOKUP(D52,Lists!B33:D35,3,FALSE)</f>
        <v xml:space="preserve">  </v>
      </c>
      <c r="I53" s="360"/>
      <c r="J53" s="355" t="s">
        <v>9</v>
      </c>
      <c r="K53" s="17"/>
      <c r="M53" s="1"/>
    </row>
    <row r="54" spans="2:13" x14ac:dyDescent="0.3">
      <c r="B54" s="13"/>
      <c r="C54" s="6">
        <v>1</v>
      </c>
      <c r="D54" s="207"/>
      <c r="E54" s="207"/>
      <c r="F54" s="207"/>
      <c r="G54" s="208"/>
      <c r="H54" s="215"/>
      <c r="I54" s="209"/>
      <c r="J54" s="367">
        <f>IF(D52="Daily Rate",G54*H54,IF(D52="Fixed Stipend",G54*H54,0))</f>
        <v>0</v>
      </c>
      <c r="K54" s="17"/>
      <c r="M54" s="1"/>
    </row>
    <row r="55" spans="2:13" x14ac:dyDescent="0.3">
      <c r="B55" s="13"/>
      <c r="C55" s="7">
        <v>2</v>
      </c>
      <c r="D55" s="210"/>
      <c r="E55" s="210"/>
      <c r="F55" s="210"/>
      <c r="G55" s="211"/>
      <c r="H55" s="216"/>
      <c r="I55" s="212"/>
      <c r="J55" s="367">
        <f>IF(D52="Daily Rate",G55*H55,IF(D52="Fixed Stipend",G55*H55,0))</f>
        <v>0</v>
      </c>
      <c r="K55" s="17"/>
      <c r="M55" s="1"/>
    </row>
    <row r="56" spans="2:13" x14ac:dyDescent="0.3">
      <c r="B56" s="13"/>
      <c r="C56" s="7">
        <v>3</v>
      </c>
      <c r="D56" s="210"/>
      <c r="E56" s="210"/>
      <c r="F56" s="210"/>
      <c r="G56" s="211"/>
      <c r="H56" s="216"/>
      <c r="I56" s="212"/>
      <c r="J56" s="367">
        <f>IF(D52="Daily Rate",G56*H56,IF(D52="Fixed Stipend",G56*H56,0))</f>
        <v>0</v>
      </c>
      <c r="K56" s="17"/>
      <c r="M56" s="1"/>
    </row>
    <row r="57" spans="2:13" x14ac:dyDescent="0.3">
      <c r="B57" s="13"/>
      <c r="C57" s="6">
        <v>4</v>
      </c>
      <c r="D57" s="207"/>
      <c r="E57" s="207"/>
      <c r="F57" s="207"/>
      <c r="G57" s="208"/>
      <c r="H57" s="215"/>
      <c r="I57" s="209"/>
      <c r="J57" s="367">
        <f>IF(D52="Daily Rate",G57*H57,IF(D52="Fixed Stipend",G57*H57,0))</f>
        <v>0</v>
      </c>
      <c r="K57" s="17"/>
      <c r="M57" s="1"/>
    </row>
    <row r="58" spans="2:13" x14ac:dyDescent="0.3">
      <c r="B58" s="13"/>
      <c r="C58" s="7">
        <v>5</v>
      </c>
      <c r="D58" s="210"/>
      <c r="E58" s="210"/>
      <c r="F58" s="210"/>
      <c r="G58" s="211"/>
      <c r="H58" s="216"/>
      <c r="I58" s="212"/>
      <c r="J58" s="367">
        <f>IF(D52="Daily Rate",G58*H58,IF(D52="Fixed Stipend",G58*H58,0))</f>
        <v>0</v>
      </c>
      <c r="K58" s="17"/>
      <c r="M58" s="1"/>
    </row>
    <row r="59" spans="2:13" x14ac:dyDescent="0.3">
      <c r="B59" s="13"/>
      <c r="C59" s="7">
        <v>6</v>
      </c>
      <c r="D59" s="210"/>
      <c r="E59" s="210"/>
      <c r="F59" s="210"/>
      <c r="G59" s="211"/>
      <c r="H59" s="216"/>
      <c r="I59" s="212"/>
      <c r="J59" s="367">
        <f>IF(D52="Daily Rate",G59*H59,IF(D52="Fixed Stipend",G59*H59,0))</f>
        <v>0</v>
      </c>
      <c r="K59" s="17"/>
      <c r="M59" s="1"/>
    </row>
    <row r="60" spans="2:13" x14ac:dyDescent="0.3">
      <c r="B60" s="13"/>
      <c r="C60" s="6">
        <v>7</v>
      </c>
      <c r="D60" s="207"/>
      <c r="E60" s="207"/>
      <c r="F60" s="207"/>
      <c r="G60" s="208"/>
      <c r="H60" s="215"/>
      <c r="I60" s="209"/>
      <c r="J60" s="367">
        <f>IF(D52="Daily Rate",G60*H60,IF(D52="Fixed Stipend",G60*H60,0))</f>
        <v>0</v>
      </c>
      <c r="K60" s="17"/>
      <c r="M60" s="1"/>
    </row>
    <row r="61" spans="2:13" x14ac:dyDescent="0.3">
      <c r="B61" s="13"/>
      <c r="C61" s="7">
        <v>8</v>
      </c>
      <c r="D61" s="210"/>
      <c r="E61" s="210"/>
      <c r="F61" s="210"/>
      <c r="G61" s="211"/>
      <c r="H61" s="216"/>
      <c r="I61" s="212"/>
      <c r="J61" s="367">
        <f>IF(D52="Daily Rate",G61*H61,IF(D52="Fixed Stipend",G61*H61,0))</f>
        <v>0</v>
      </c>
      <c r="K61" s="17"/>
      <c r="M61" s="1"/>
    </row>
    <row r="62" spans="2:13" x14ac:dyDescent="0.3">
      <c r="B62" s="13"/>
      <c r="C62" s="7">
        <v>9</v>
      </c>
      <c r="D62" s="210"/>
      <c r="E62" s="210"/>
      <c r="F62" s="210"/>
      <c r="G62" s="211"/>
      <c r="H62" s="216"/>
      <c r="I62" s="212"/>
      <c r="J62" s="367">
        <f>IF(D52="Daily Rate",G62*H62,IF(D52="Fixed Stipend",G62*H62,0))</f>
        <v>0</v>
      </c>
      <c r="K62" s="17"/>
      <c r="M62" s="1"/>
    </row>
    <row r="63" spans="2:13" x14ac:dyDescent="0.3">
      <c r="B63" s="13"/>
      <c r="C63" s="6">
        <v>10</v>
      </c>
      <c r="D63" s="207"/>
      <c r="E63" s="207"/>
      <c r="F63" s="207"/>
      <c r="G63" s="208"/>
      <c r="H63" s="215"/>
      <c r="I63" s="209"/>
      <c r="J63" s="367">
        <f>IF(D52="Daily Rate",G63*H63,IF(D52="Fixed Stipend",G63*H63,0))</f>
        <v>0</v>
      </c>
      <c r="K63" s="17"/>
      <c r="M63" s="1"/>
    </row>
    <row r="64" spans="2:13" x14ac:dyDescent="0.3">
      <c r="B64" s="13"/>
      <c r="C64" s="135"/>
      <c r="D64" s="23" t="s">
        <v>231</v>
      </c>
      <c r="E64" s="23"/>
      <c r="F64" s="23"/>
      <c r="G64" s="23"/>
      <c r="H64" s="23"/>
      <c r="I64" s="23"/>
      <c r="J64" s="58">
        <f>SUM(J54:J63)</f>
        <v>0</v>
      </c>
      <c r="K64" s="17"/>
      <c r="M64" s="1"/>
    </row>
    <row r="65" spans="2:13" ht="12" customHeight="1" x14ac:dyDescent="0.3">
      <c r="B65" s="24"/>
      <c r="C65" s="25"/>
      <c r="D65" s="25"/>
      <c r="E65" s="25"/>
      <c r="F65" s="25"/>
      <c r="G65" s="25"/>
      <c r="H65" s="25"/>
      <c r="I65" s="25"/>
      <c r="J65" s="25"/>
      <c r="K65" s="26"/>
      <c r="M65" s="1"/>
    </row>
    <row r="66" spans="2:13" ht="12" customHeight="1" x14ac:dyDescent="0.3">
      <c r="D66" s="31"/>
      <c r="M66" s="1"/>
    </row>
    <row r="67" spans="2:13" ht="12" customHeight="1" x14ac:dyDescent="0.4">
      <c r="B67" s="9"/>
      <c r="C67" s="10"/>
      <c r="D67" s="11"/>
      <c r="E67" s="10"/>
      <c r="F67" s="10"/>
      <c r="G67" s="10"/>
      <c r="H67" s="10"/>
      <c r="I67" s="10"/>
      <c r="J67" s="10"/>
      <c r="K67" s="12"/>
    </row>
    <row r="68" spans="2:13" ht="15.6" x14ac:dyDescent="0.3">
      <c r="B68" s="13"/>
      <c r="C68" s="59"/>
      <c r="D68" s="60" t="s">
        <v>90</v>
      </c>
      <c r="E68" s="61"/>
      <c r="F68" s="61"/>
      <c r="G68" s="61"/>
      <c r="H68" s="61"/>
      <c r="I68" s="61"/>
      <c r="J68" s="65">
        <f>J47</f>
        <v>0</v>
      </c>
      <c r="K68" s="17"/>
    </row>
    <row r="69" spans="2:13" ht="6" customHeight="1" x14ac:dyDescent="0.3">
      <c r="B69" s="13"/>
      <c r="C69" s="20"/>
      <c r="D69" s="20"/>
      <c r="E69" s="20"/>
      <c r="F69" s="20"/>
      <c r="G69" s="20"/>
      <c r="H69" s="20"/>
      <c r="I69" s="20"/>
      <c r="J69" s="21"/>
      <c r="K69" s="17"/>
    </row>
    <row r="70" spans="2:13" ht="15.6" x14ac:dyDescent="0.3">
      <c r="B70" s="13"/>
      <c r="C70" s="59"/>
      <c r="D70" s="60" t="s">
        <v>231</v>
      </c>
      <c r="E70" s="61"/>
      <c r="F70" s="61"/>
      <c r="G70" s="61"/>
      <c r="H70" s="61"/>
      <c r="I70" s="61"/>
      <c r="J70" s="65">
        <f>J64</f>
        <v>0</v>
      </c>
      <c r="K70" s="17"/>
    </row>
    <row r="71" spans="2:13" ht="6" customHeight="1" x14ac:dyDescent="0.3">
      <c r="B71" s="13"/>
      <c r="C71" s="20"/>
      <c r="D71" s="20"/>
      <c r="E71" s="20"/>
      <c r="F71" s="20"/>
      <c r="G71" s="20"/>
      <c r="H71" s="20"/>
      <c r="I71" s="20"/>
      <c r="J71" s="21"/>
      <c r="K71" s="17"/>
    </row>
    <row r="72" spans="2:13" ht="15.6" x14ac:dyDescent="0.3">
      <c r="B72" s="13"/>
      <c r="C72" s="62"/>
      <c r="D72" s="63" t="s">
        <v>232</v>
      </c>
      <c r="E72" s="64"/>
      <c r="F72" s="64"/>
      <c r="G72" s="64"/>
      <c r="H72" s="64"/>
      <c r="I72" s="64"/>
      <c r="J72" s="66">
        <f>J68+J70</f>
        <v>0</v>
      </c>
      <c r="K72" s="17"/>
    </row>
    <row r="73" spans="2:13" ht="12" customHeight="1" x14ac:dyDescent="0.3">
      <c r="B73" s="24"/>
      <c r="C73" s="25"/>
      <c r="D73" s="25"/>
      <c r="E73" s="25"/>
      <c r="F73" s="25"/>
      <c r="G73" s="25"/>
      <c r="H73" s="25"/>
      <c r="I73" s="25"/>
      <c r="J73" s="25"/>
      <c r="K73" s="26"/>
    </row>
    <row r="74" spans="2:13" ht="12" customHeight="1" x14ac:dyDescent="0.3"/>
    <row r="75" spans="2:13" ht="21" x14ac:dyDescent="0.4">
      <c r="B75" s="33"/>
      <c r="C75" s="34"/>
      <c r="D75" s="35" t="s">
        <v>233</v>
      </c>
      <c r="E75" s="34"/>
      <c r="F75" s="34"/>
      <c r="G75" s="34"/>
      <c r="H75" s="34"/>
      <c r="I75" s="34"/>
      <c r="J75" s="34"/>
      <c r="K75" s="36"/>
    </row>
    <row r="76" spans="2:13" ht="12" customHeight="1" x14ac:dyDescent="0.3"/>
    <row r="77" spans="2:13" ht="12" customHeight="1" x14ac:dyDescent="0.4">
      <c r="B77" s="9"/>
      <c r="C77" s="10"/>
      <c r="D77" s="11"/>
      <c r="E77" s="10"/>
      <c r="F77" s="10"/>
      <c r="G77" s="10"/>
      <c r="H77" s="10"/>
      <c r="I77" s="10"/>
      <c r="J77" s="10"/>
      <c r="K77" s="12"/>
    </row>
    <row r="78" spans="2:13" ht="15.6" x14ac:dyDescent="0.3">
      <c r="B78" s="13"/>
      <c r="C78" s="14"/>
      <c r="D78" s="15" t="s">
        <v>2</v>
      </c>
      <c r="E78" s="16"/>
      <c r="F78" s="16"/>
      <c r="G78" s="16"/>
      <c r="H78" s="16"/>
      <c r="I78" s="16"/>
      <c r="J78" s="16"/>
      <c r="K78" s="17"/>
    </row>
    <row r="79" spans="2:13" ht="12" customHeight="1" x14ac:dyDescent="0.3">
      <c r="B79" s="13"/>
      <c r="C79" s="18"/>
      <c r="D79" s="19"/>
      <c r="E79" s="18"/>
      <c r="F79" s="18"/>
      <c r="G79" s="18"/>
      <c r="H79" s="18"/>
      <c r="I79" s="18"/>
      <c r="J79" s="18"/>
      <c r="K79" s="17"/>
    </row>
    <row r="80" spans="2:13" x14ac:dyDescent="0.3">
      <c r="B80" s="13"/>
      <c r="C80" s="4"/>
      <c r="D80" s="606" t="s">
        <v>3</v>
      </c>
      <c r="E80" s="606"/>
      <c r="F80" s="360" t="s">
        <v>4</v>
      </c>
      <c r="G80" s="360" t="s">
        <v>94</v>
      </c>
      <c r="H80" s="360" t="s">
        <v>7</v>
      </c>
      <c r="I80" s="619" t="s">
        <v>9</v>
      </c>
      <c r="J80" s="620"/>
      <c r="K80" s="17"/>
    </row>
    <row r="81" spans="2:11" x14ac:dyDescent="0.3">
      <c r="B81" s="13"/>
      <c r="C81" s="6">
        <v>1</v>
      </c>
      <c r="D81" s="596"/>
      <c r="E81" s="597"/>
      <c r="F81" s="217"/>
      <c r="G81" s="218"/>
      <c r="H81" s="219">
        <v>0</v>
      </c>
      <c r="I81" s="607">
        <f>H81*G81</f>
        <v>0</v>
      </c>
      <c r="J81" s="608"/>
      <c r="K81" s="17"/>
    </row>
    <row r="82" spans="2:11" x14ac:dyDescent="0.3">
      <c r="B82" s="13"/>
      <c r="C82" s="6">
        <v>2</v>
      </c>
      <c r="D82" s="592"/>
      <c r="E82" s="593"/>
      <c r="F82" s="217"/>
      <c r="G82" s="218"/>
      <c r="H82" s="219">
        <v>0</v>
      </c>
      <c r="I82" s="594">
        <f>H82*G82</f>
        <v>0</v>
      </c>
      <c r="J82" s="595"/>
      <c r="K82" s="17"/>
    </row>
    <row r="83" spans="2:11" x14ac:dyDescent="0.3">
      <c r="B83" s="13"/>
      <c r="C83" s="6">
        <v>3</v>
      </c>
      <c r="D83" s="592"/>
      <c r="E83" s="593"/>
      <c r="F83" s="217"/>
      <c r="G83" s="218"/>
      <c r="H83" s="219">
        <v>0</v>
      </c>
      <c r="I83" s="594">
        <f>H83*G83</f>
        <v>0</v>
      </c>
      <c r="J83" s="595"/>
      <c r="K83" s="17"/>
    </row>
    <row r="84" spans="2:11" x14ac:dyDescent="0.3">
      <c r="B84" s="13"/>
      <c r="C84" s="6">
        <v>4</v>
      </c>
      <c r="D84" s="592"/>
      <c r="E84" s="593"/>
      <c r="F84" s="217"/>
      <c r="G84" s="218"/>
      <c r="H84" s="219">
        <v>0</v>
      </c>
      <c r="I84" s="607">
        <f t="shared" ref="I84:I90" si="27">H84*G84</f>
        <v>0</v>
      </c>
      <c r="J84" s="608"/>
      <c r="K84" s="17"/>
    </row>
    <row r="85" spans="2:11" x14ac:dyDescent="0.3">
      <c r="B85" s="13"/>
      <c r="C85" s="6">
        <v>5</v>
      </c>
      <c r="D85" s="592"/>
      <c r="E85" s="593"/>
      <c r="F85" s="217"/>
      <c r="G85" s="218"/>
      <c r="H85" s="219">
        <v>0</v>
      </c>
      <c r="I85" s="594">
        <f t="shared" si="27"/>
        <v>0</v>
      </c>
      <c r="J85" s="595"/>
      <c r="K85" s="17"/>
    </row>
    <row r="86" spans="2:11" x14ac:dyDescent="0.3">
      <c r="B86" s="13"/>
      <c r="C86" s="6">
        <v>6</v>
      </c>
      <c r="D86" s="592"/>
      <c r="E86" s="593"/>
      <c r="F86" s="217"/>
      <c r="G86" s="218"/>
      <c r="H86" s="219">
        <v>0</v>
      </c>
      <c r="I86" s="594">
        <f t="shared" si="27"/>
        <v>0</v>
      </c>
      <c r="J86" s="595"/>
      <c r="K86" s="17"/>
    </row>
    <row r="87" spans="2:11" x14ac:dyDescent="0.3">
      <c r="B87" s="13"/>
      <c r="C87" s="6">
        <v>7</v>
      </c>
      <c r="D87" s="592"/>
      <c r="E87" s="593"/>
      <c r="F87" s="217"/>
      <c r="G87" s="218"/>
      <c r="H87" s="219">
        <v>0</v>
      </c>
      <c r="I87" s="607">
        <f t="shared" si="27"/>
        <v>0</v>
      </c>
      <c r="J87" s="608"/>
      <c r="K87" s="17"/>
    </row>
    <row r="88" spans="2:11" x14ac:dyDescent="0.3">
      <c r="B88" s="13"/>
      <c r="C88" s="6">
        <v>8</v>
      </c>
      <c r="D88" s="592"/>
      <c r="E88" s="593"/>
      <c r="F88" s="217"/>
      <c r="G88" s="218"/>
      <c r="H88" s="219">
        <v>0</v>
      </c>
      <c r="I88" s="594">
        <f t="shared" si="27"/>
        <v>0</v>
      </c>
      <c r="J88" s="595"/>
      <c r="K88" s="17"/>
    </row>
    <row r="89" spans="2:11" x14ac:dyDescent="0.3">
      <c r="B89" s="13"/>
      <c r="C89" s="6">
        <v>9</v>
      </c>
      <c r="D89" s="592"/>
      <c r="E89" s="593"/>
      <c r="F89" s="217"/>
      <c r="G89" s="218"/>
      <c r="H89" s="219">
        <v>0</v>
      </c>
      <c r="I89" s="594">
        <f t="shared" si="27"/>
        <v>0</v>
      </c>
      <c r="J89" s="595"/>
      <c r="K89" s="17"/>
    </row>
    <row r="90" spans="2:11" x14ac:dyDescent="0.3">
      <c r="B90" s="13"/>
      <c r="C90" s="6">
        <v>10</v>
      </c>
      <c r="D90" s="592"/>
      <c r="E90" s="593"/>
      <c r="F90" s="217"/>
      <c r="G90" s="218"/>
      <c r="H90" s="219">
        <v>0</v>
      </c>
      <c r="I90" s="607">
        <f t="shared" si="27"/>
        <v>0</v>
      </c>
      <c r="J90" s="608"/>
      <c r="K90" s="17"/>
    </row>
    <row r="91" spans="2:11" x14ac:dyDescent="0.3">
      <c r="B91" s="13"/>
      <c r="C91" s="23"/>
      <c r="D91" s="23" t="s">
        <v>10</v>
      </c>
      <c r="E91" s="23"/>
      <c r="F91" s="23"/>
      <c r="G91" s="23"/>
      <c r="H91" s="23"/>
      <c r="I91" s="659">
        <f>SUM(I81:J90)</f>
        <v>0</v>
      </c>
      <c r="J91" s="659"/>
      <c r="K91" s="17"/>
    </row>
    <row r="92" spans="2:11" ht="12" customHeight="1" x14ac:dyDescent="0.3">
      <c r="B92" s="24"/>
      <c r="C92" s="25"/>
      <c r="D92" s="25"/>
      <c r="E92" s="25"/>
      <c r="F92" s="25"/>
      <c r="G92" s="25"/>
      <c r="H92" s="25"/>
      <c r="I92" s="25"/>
      <c r="J92" s="25"/>
      <c r="K92" s="26"/>
    </row>
    <row r="93" spans="2:11" ht="12" customHeight="1" x14ac:dyDescent="0.3"/>
    <row r="94" spans="2:11" ht="12" customHeight="1" x14ac:dyDescent="0.4">
      <c r="B94" s="9"/>
      <c r="C94" s="10"/>
      <c r="D94" s="11"/>
      <c r="E94" s="10"/>
      <c r="F94" s="10"/>
      <c r="G94" s="10"/>
      <c r="H94" s="10"/>
      <c r="I94" s="10"/>
      <c r="J94" s="10"/>
      <c r="K94" s="12"/>
    </row>
    <row r="95" spans="2:11" ht="15.6" x14ac:dyDescent="0.3">
      <c r="B95" s="13"/>
      <c r="C95" s="14"/>
      <c r="D95" s="15" t="s">
        <v>97</v>
      </c>
      <c r="E95" s="16"/>
      <c r="F95" s="16"/>
      <c r="G95" s="16"/>
      <c r="H95" s="16"/>
      <c r="I95" s="16"/>
      <c r="J95" s="16"/>
      <c r="K95" s="17"/>
    </row>
    <row r="96" spans="2:11" ht="12" customHeight="1" x14ac:dyDescent="0.3">
      <c r="B96" s="13"/>
      <c r="C96" s="18"/>
      <c r="D96" s="19"/>
      <c r="E96" s="18"/>
      <c r="F96" s="18"/>
      <c r="G96" s="18"/>
      <c r="H96" s="18"/>
      <c r="I96" s="18"/>
      <c r="J96" s="18"/>
      <c r="K96" s="17"/>
    </row>
    <row r="97" spans="2:11" x14ac:dyDescent="0.3">
      <c r="B97" s="13"/>
      <c r="C97" s="4"/>
      <c r="D97" s="606" t="s">
        <v>3</v>
      </c>
      <c r="E97" s="606"/>
      <c r="F97" s="360" t="s">
        <v>4</v>
      </c>
      <c r="G97" s="360" t="s">
        <v>94</v>
      </c>
      <c r="H97" s="360" t="s">
        <v>7</v>
      </c>
      <c r="I97" s="619" t="s">
        <v>9</v>
      </c>
      <c r="J97" s="620"/>
      <c r="K97" s="17"/>
    </row>
    <row r="98" spans="2:11" x14ac:dyDescent="0.3">
      <c r="B98" s="13"/>
      <c r="C98" s="6">
        <v>1</v>
      </c>
      <c r="D98" s="596"/>
      <c r="E98" s="597"/>
      <c r="F98" s="217"/>
      <c r="G98" s="220"/>
      <c r="H98" s="219">
        <v>0</v>
      </c>
      <c r="I98" s="607">
        <f>H98*G98</f>
        <v>0</v>
      </c>
      <c r="J98" s="608"/>
      <c r="K98" s="17"/>
    </row>
    <row r="99" spans="2:11" x14ac:dyDescent="0.3">
      <c r="B99" s="13"/>
      <c r="C99" s="6">
        <v>2</v>
      </c>
      <c r="D99" s="592"/>
      <c r="E99" s="593"/>
      <c r="F99" s="217"/>
      <c r="G99" s="220"/>
      <c r="H99" s="219">
        <v>0</v>
      </c>
      <c r="I99" s="594">
        <f>H99*G99</f>
        <v>0</v>
      </c>
      <c r="J99" s="595"/>
      <c r="K99" s="17"/>
    </row>
    <row r="100" spans="2:11" x14ac:dyDescent="0.3">
      <c r="B100" s="13"/>
      <c r="C100" s="6">
        <v>3</v>
      </c>
      <c r="D100" s="592"/>
      <c r="E100" s="593"/>
      <c r="F100" s="217"/>
      <c r="G100" s="220"/>
      <c r="H100" s="219">
        <v>0</v>
      </c>
      <c r="I100" s="594">
        <f>H100*G100</f>
        <v>0</v>
      </c>
      <c r="J100" s="595"/>
      <c r="K100" s="17"/>
    </row>
    <row r="101" spans="2:11" x14ac:dyDescent="0.3">
      <c r="B101" s="13"/>
      <c r="C101" s="6">
        <v>4</v>
      </c>
      <c r="D101" s="596"/>
      <c r="E101" s="597"/>
      <c r="F101" s="217"/>
      <c r="G101" s="220"/>
      <c r="H101" s="219">
        <v>0</v>
      </c>
      <c r="I101" s="607">
        <f t="shared" ref="I101:I127" si="28">H101*G101</f>
        <v>0</v>
      </c>
      <c r="J101" s="608"/>
      <c r="K101" s="17"/>
    </row>
    <row r="102" spans="2:11" x14ac:dyDescent="0.3">
      <c r="B102" s="13"/>
      <c r="C102" s="6">
        <v>5</v>
      </c>
      <c r="D102" s="592"/>
      <c r="E102" s="593"/>
      <c r="F102" s="217"/>
      <c r="G102" s="220"/>
      <c r="H102" s="219">
        <v>0</v>
      </c>
      <c r="I102" s="594">
        <f t="shared" si="28"/>
        <v>0</v>
      </c>
      <c r="J102" s="595"/>
      <c r="K102" s="17"/>
    </row>
    <row r="103" spans="2:11" x14ac:dyDescent="0.3">
      <c r="B103" s="13"/>
      <c r="C103" s="6">
        <v>6</v>
      </c>
      <c r="D103" s="592"/>
      <c r="E103" s="593"/>
      <c r="F103" s="217"/>
      <c r="G103" s="220"/>
      <c r="H103" s="219">
        <v>0</v>
      </c>
      <c r="I103" s="594">
        <f t="shared" si="28"/>
        <v>0</v>
      </c>
      <c r="J103" s="595"/>
      <c r="K103" s="17"/>
    </row>
    <row r="104" spans="2:11" x14ac:dyDescent="0.3">
      <c r="B104" s="13"/>
      <c r="C104" s="6">
        <v>7</v>
      </c>
      <c r="D104" s="596"/>
      <c r="E104" s="597"/>
      <c r="F104" s="217"/>
      <c r="G104" s="220"/>
      <c r="H104" s="219">
        <v>0</v>
      </c>
      <c r="I104" s="607">
        <f t="shared" si="28"/>
        <v>0</v>
      </c>
      <c r="J104" s="608"/>
      <c r="K104" s="17"/>
    </row>
    <row r="105" spans="2:11" x14ac:dyDescent="0.3">
      <c r="B105" s="13"/>
      <c r="C105" s="6">
        <v>8</v>
      </c>
      <c r="D105" s="592"/>
      <c r="E105" s="593"/>
      <c r="F105" s="217"/>
      <c r="G105" s="220"/>
      <c r="H105" s="219">
        <v>0</v>
      </c>
      <c r="I105" s="594">
        <f t="shared" si="28"/>
        <v>0</v>
      </c>
      <c r="J105" s="595"/>
      <c r="K105" s="17"/>
    </row>
    <row r="106" spans="2:11" x14ac:dyDescent="0.3">
      <c r="B106" s="13"/>
      <c r="C106" s="6">
        <v>9</v>
      </c>
      <c r="D106" s="592"/>
      <c r="E106" s="593"/>
      <c r="F106" s="217"/>
      <c r="G106" s="220"/>
      <c r="H106" s="219">
        <v>0</v>
      </c>
      <c r="I106" s="594">
        <f t="shared" si="28"/>
        <v>0</v>
      </c>
      <c r="J106" s="595"/>
      <c r="K106" s="17"/>
    </row>
    <row r="107" spans="2:11" x14ac:dyDescent="0.3">
      <c r="B107" s="13"/>
      <c r="C107" s="6">
        <v>10</v>
      </c>
      <c r="D107" s="596"/>
      <c r="E107" s="597"/>
      <c r="F107" s="217"/>
      <c r="G107" s="220"/>
      <c r="H107" s="219">
        <v>0</v>
      </c>
      <c r="I107" s="607">
        <f t="shared" si="28"/>
        <v>0</v>
      </c>
      <c r="J107" s="608"/>
      <c r="K107" s="17"/>
    </row>
    <row r="108" spans="2:11" x14ac:dyDescent="0.3">
      <c r="B108" s="13"/>
      <c r="C108" s="6">
        <v>11</v>
      </c>
      <c r="D108" s="592"/>
      <c r="E108" s="593"/>
      <c r="F108" s="217"/>
      <c r="G108" s="220"/>
      <c r="H108" s="219">
        <v>0</v>
      </c>
      <c r="I108" s="594">
        <f t="shared" si="28"/>
        <v>0</v>
      </c>
      <c r="J108" s="595"/>
      <c r="K108" s="17"/>
    </row>
    <row r="109" spans="2:11" x14ac:dyDescent="0.3">
      <c r="B109" s="13"/>
      <c r="C109" s="6">
        <v>12</v>
      </c>
      <c r="D109" s="596"/>
      <c r="E109" s="597"/>
      <c r="F109" s="217"/>
      <c r="G109" s="220"/>
      <c r="H109" s="219">
        <v>0</v>
      </c>
      <c r="I109" s="594">
        <f t="shared" si="28"/>
        <v>0</v>
      </c>
      <c r="J109" s="595"/>
      <c r="K109" s="17"/>
    </row>
    <row r="110" spans="2:11" x14ac:dyDescent="0.3">
      <c r="B110" s="13"/>
      <c r="C110" s="6">
        <v>13</v>
      </c>
      <c r="D110" s="592"/>
      <c r="E110" s="593"/>
      <c r="F110" s="217"/>
      <c r="G110" s="220"/>
      <c r="H110" s="219">
        <v>0</v>
      </c>
      <c r="I110" s="607">
        <f t="shared" si="28"/>
        <v>0</v>
      </c>
      <c r="J110" s="608"/>
      <c r="K110" s="17"/>
    </row>
    <row r="111" spans="2:11" x14ac:dyDescent="0.3">
      <c r="B111" s="13"/>
      <c r="C111" s="6">
        <v>14</v>
      </c>
      <c r="D111" s="596"/>
      <c r="E111" s="597"/>
      <c r="F111" s="217"/>
      <c r="G111" s="220"/>
      <c r="H111" s="219">
        <v>0</v>
      </c>
      <c r="I111" s="594">
        <f t="shared" si="28"/>
        <v>0</v>
      </c>
      <c r="J111" s="595"/>
      <c r="K111" s="17"/>
    </row>
    <row r="112" spans="2:11" x14ac:dyDescent="0.3">
      <c r="B112" s="13"/>
      <c r="C112" s="6">
        <v>15</v>
      </c>
      <c r="D112" s="592"/>
      <c r="E112" s="593"/>
      <c r="F112" s="217"/>
      <c r="G112" s="220"/>
      <c r="H112" s="219">
        <v>0</v>
      </c>
      <c r="I112" s="594">
        <f t="shared" si="28"/>
        <v>0</v>
      </c>
      <c r="J112" s="595"/>
      <c r="K112" s="17"/>
    </row>
    <row r="113" spans="2:11" hidden="1" x14ac:dyDescent="0.3">
      <c r="B113" s="13"/>
      <c r="C113" s="6">
        <v>16</v>
      </c>
      <c r="D113" s="596"/>
      <c r="E113" s="597"/>
      <c r="F113" s="217"/>
      <c r="G113" s="220"/>
      <c r="H113" s="219">
        <v>0</v>
      </c>
      <c r="I113" s="607">
        <f t="shared" si="28"/>
        <v>0</v>
      </c>
      <c r="J113" s="608"/>
      <c r="K113" s="17"/>
    </row>
    <row r="114" spans="2:11" hidden="1" x14ac:dyDescent="0.3">
      <c r="B114" s="13"/>
      <c r="C114" s="6">
        <v>17</v>
      </c>
      <c r="D114" s="592"/>
      <c r="E114" s="593"/>
      <c r="F114" s="217"/>
      <c r="G114" s="220"/>
      <c r="H114" s="219">
        <v>0</v>
      </c>
      <c r="I114" s="594">
        <f t="shared" si="28"/>
        <v>0</v>
      </c>
      <c r="J114" s="595"/>
      <c r="K114" s="17"/>
    </row>
    <row r="115" spans="2:11" hidden="1" x14ac:dyDescent="0.3">
      <c r="B115" s="13"/>
      <c r="C115" s="6">
        <v>18</v>
      </c>
      <c r="D115" s="596"/>
      <c r="E115" s="597"/>
      <c r="F115" s="217"/>
      <c r="G115" s="220"/>
      <c r="H115" s="219">
        <v>0</v>
      </c>
      <c r="I115" s="594">
        <f t="shared" si="28"/>
        <v>0</v>
      </c>
      <c r="J115" s="595"/>
      <c r="K115" s="17"/>
    </row>
    <row r="116" spans="2:11" hidden="1" x14ac:dyDescent="0.3">
      <c r="B116" s="13"/>
      <c r="C116" s="6">
        <v>19</v>
      </c>
      <c r="D116" s="592"/>
      <c r="E116" s="593"/>
      <c r="F116" s="217"/>
      <c r="G116" s="220"/>
      <c r="H116" s="219">
        <v>0</v>
      </c>
      <c r="I116" s="607">
        <f t="shared" si="28"/>
        <v>0</v>
      </c>
      <c r="J116" s="608"/>
      <c r="K116" s="17"/>
    </row>
    <row r="117" spans="2:11" hidden="1" x14ac:dyDescent="0.3">
      <c r="B117" s="13"/>
      <c r="C117" s="6">
        <v>20</v>
      </c>
      <c r="D117" s="596"/>
      <c r="E117" s="597"/>
      <c r="F117" s="217"/>
      <c r="G117" s="220"/>
      <c r="H117" s="219">
        <v>0</v>
      </c>
      <c r="I117" s="594">
        <f t="shared" si="28"/>
        <v>0</v>
      </c>
      <c r="J117" s="595"/>
      <c r="K117" s="17"/>
    </row>
    <row r="118" spans="2:11" hidden="1" x14ac:dyDescent="0.3">
      <c r="B118" s="13"/>
      <c r="C118" s="6">
        <v>21</v>
      </c>
      <c r="D118" s="592"/>
      <c r="E118" s="593"/>
      <c r="F118" s="217"/>
      <c r="G118" s="220"/>
      <c r="H118" s="219">
        <v>0</v>
      </c>
      <c r="I118" s="594">
        <f t="shared" si="28"/>
        <v>0</v>
      </c>
      <c r="J118" s="595"/>
      <c r="K118" s="17"/>
    </row>
    <row r="119" spans="2:11" hidden="1" x14ac:dyDescent="0.3">
      <c r="B119" s="13"/>
      <c r="C119" s="6">
        <v>22</v>
      </c>
      <c r="D119" s="596"/>
      <c r="E119" s="597"/>
      <c r="F119" s="217"/>
      <c r="G119" s="220"/>
      <c r="H119" s="219">
        <v>0</v>
      </c>
      <c r="I119" s="607">
        <f t="shared" si="28"/>
        <v>0</v>
      </c>
      <c r="J119" s="608"/>
      <c r="K119" s="17"/>
    </row>
    <row r="120" spans="2:11" hidden="1" x14ac:dyDescent="0.3">
      <c r="B120" s="13"/>
      <c r="C120" s="6">
        <v>23</v>
      </c>
      <c r="D120" s="592"/>
      <c r="E120" s="593"/>
      <c r="F120" s="217"/>
      <c r="G120" s="220"/>
      <c r="H120" s="219">
        <v>0</v>
      </c>
      <c r="I120" s="594">
        <f t="shared" si="28"/>
        <v>0</v>
      </c>
      <c r="J120" s="595"/>
      <c r="K120" s="17"/>
    </row>
    <row r="121" spans="2:11" hidden="1" x14ac:dyDescent="0.3">
      <c r="B121" s="13"/>
      <c r="C121" s="6">
        <v>24</v>
      </c>
      <c r="D121" s="596"/>
      <c r="E121" s="597"/>
      <c r="F121" s="217"/>
      <c r="G121" s="220"/>
      <c r="H121" s="219">
        <v>0</v>
      </c>
      <c r="I121" s="594">
        <f t="shared" si="28"/>
        <v>0</v>
      </c>
      <c r="J121" s="595"/>
      <c r="K121" s="17"/>
    </row>
    <row r="122" spans="2:11" hidden="1" x14ac:dyDescent="0.3">
      <c r="B122" s="13"/>
      <c r="C122" s="6">
        <v>25</v>
      </c>
      <c r="D122" s="592"/>
      <c r="E122" s="593"/>
      <c r="F122" s="217"/>
      <c r="G122" s="220"/>
      <c r="H122" s="219">
        <v>0</v>
      </c>
      <c r="I122" s="607">
        <f t="shared" si="28"/>
        <v>0</v>
      </c>
      <c r="J122" s="608"/>
      <c r="K122" s="17"/>
    </row>
    <row r="123" spans="2:11" hidden="1" x14ac:dyDescent="0.3">
      <c r="B123" s="13"/>
      <c r="C123" s="6">
        <v>26</v>
      </c>
      <c r="D123" s="596"/>
      <c r="E123" s="597"/>
      <c r="F123" s="217"/>
      <c r="G123" s="220"/>
      <c r="H123" s="219">
        <v>0</v>
      </c>
      <c r="I123" s="594">
        <f t="shared" si="28"/>
        <v>0</v>
      </c>
      <c r="J123" s="595"/>
      <c r="K123" s="17"/>
    </row>
    <row r="124" spans="2:11" hidden="1" x14ac:dyDescent="0.3">
      <c r="B124" s="13"/>
      <c r="C124" s="6">
        <v>27</v>
      </c>
      <c r="D124" s="592"/>
      <c r="E124" s="593"/>
      <c r="F124" s="217"/>
      <c r="G124" s="220"/>
      <c r="H124" s="219">
        <v>0</v>
      </c>
      <c r="I124" s="594">
        <f t="shared" si="28"/>
        <v>0</v>
      </c>
      <c r="J124" s="595"/>
      <c r="K124" s="17"/>
    </row>
    <row r="125" spans="2:11" hidden="1" x14ac:dyDescent="0.3">
      <c r="B125" s="13"/>
      <c r="C125" s="6">
        <v>28</v>
      </c>
      <c r="D125" s="596"/>
      <c r="E125" s="597"/>
      <c r="F125" s="217"/>
      <c r="G125" s="220"/>
      <c r="H125" s="219">
        <v>0</v>
      </c>
      <c r="I125" s="607">
        <f t="shared" si="28"/>
        <v>0</v>
      </c>
      <c r="J125" s="608"/>
      <c r="K125" s="17"/>
    </row>
    <row r="126" spans="2:11" hidden="1" x14ac:dyDescent="0.3">
      <c r="B126" s="13"/>
      <c r="C126" s="6">
        <v>29</v>
      </c>
      <c r="D126" s="592"/>
      <c r="E126" s="593"/>
      <c r="F126" s="217"/>
      <c r="G126" s="220"/>
      <c r="H126" s="219">
        <v>0</v>
      </c>
      <c r="I126" s="594">
        <f t="shared" si="28"/>
        <v>0</v>
      </c>
      <c r="J126" s="595"/>
      <c r="K126" s="17"/>
    </row>
    <row r="127" spans="2:11" hidden="1" x14ac:dyDescent="0.3">
      <c r="B127" s="13"/>
      <c r="C127" s="6">
        <v>30</v>
      </c>
      <c r="D127" s="596"/>
      <c r="E127" s="597"/>
      <c r="F127" s="217"/>
      <c r="G127" s="220"/>
      <c r="H127" s="219">
        <v>0</v>
      </c>
      <c r="I127" s="594">
        <f t="shared" si="28"/>
        <v>0</v>
      </c>
      <c r="J127" s="595"/>
      <c r="K127" s="17"/>
    </row>
    <row r="128" spans="2:11" x14ac:dyDescent="0.3">
      <c r="B128" s="13"/>
      <c r="C128" s="23"/>
      <c r="D128" s="23" t="s">
        <v>98</v>
      </c>
      <c r="E128" s="23"/>
      <c r="F128" s="23"/>
      <c r="G128" s="23"/>
      <c r="H128" s="23"/>
      <c r="I128" s="659">
        <f>SUM(I98:J127)</f>
        <v>0</v>
      </c>
      <c r="J128" s="659"/>
      <c r="K128" s="17"/>
    </row>
    <row r="129" spans="2:11" ht="12" customHeight="1" x14ac:dyDescent="0.3">
      <c r="B129" s="24"/>
      <c r="C129" s="25"/>
      <c r="D129" s="25"/>
      <c r="E129" s="25"/>
      <c r="F129" s="25"/>
      <c r="G129" s="25"/>
      <c r="H129" s="25"/>
      <c r="I129" s="25"/>
      <c r="J129" s="25"/>
      <c r="K129" s="26"/>
    </row>
    <row r="130" spans="2:11" ht="12" customHeight="1" x14ac:dyDescent="0.3"/>
    <row r="131" spans="2:11" ht="12" customHeight="1" x14ac:dyDescent="0.4">
      <c r="B131" s="9"/>
      <c r="C131" s="10"/>
      <c r="D131" s="11"/>
      <c r="E131" s="10"/>
      <c r="F131" s="10"/>
      <c r="G131" s="10"/>
      <c r="H131" s="10"/>
      <c r="I131" s="10"/>
      <c r="J131" s="10"/>
      <c r="K131" s="12"/>
    </row>
    <row r="132" spans="2:11" ht="15.6" x14ac:dyDescent="0.3">
      <c r="B132" s="13"/>
      <c r="C132" s="14"/>
      <c r="D132" s="15" t="s">
        <v>154</v>
      </c>
      <c r="E132" s="16"/>
      <c r="F132" s="16"/>
      <c r="G132" s="16"/>
      <c r="H132" s="16"/>
      <c r="I132" s="16"/>
      <c r="J132" s="16"/>
      <c r="K132" s="17"/>
    </row>
    <row r="133" spans="2:11" ht="12" customHeight="1" x14ac:dyDescent="0.3">
      <c r="B133" s="13"/>
      <c r="C133" s="18"/>
      <c r="D133" s="19"/>
      <c r="E133" s="18"/>
      <c r="F133" s="18"/>
      <c r="G133" s="18"/>
      <c r="H133" s="18"/>
      <c r="I133" s="18"/>
      <c r="J133" s="18"/>
      <c r="K133" s="17"/>
    </row>
    <row r="134" spans="2:11" x14ac:dyDescent="0.3">
      <c r="B134" s="13"/>
      <c r="C134" s="4"/>
      <c r="D134" s="606" t="s">
        <v>235</v>
      </c>
      <c r="E134" s="606"/>
      <c r="F134" s="360" t="s">
        <v>236</v>
      </c>
      <c r="G134" s="360" t="s">
        <v>94</v>
      </c>
      <c r="H134" s="360" t="s">
        <v>7</v>
      </c>
      <c r="I134" s="619" t="s">
        <v>9</v>
      </c>
      <c r="J134" s="620"/>
      <c r="K134" s="17"/>
    </row>
    <row r="135" spans="2:11" x14ac:dyDescent="0.3">
      <c r="B135" s="13"/>
      <c r="C135" s="6">
        <v>1</v>
      </c>
      <c r="D135" s="596"/>
      <c r="E135" s="597"/>
      <c r="F135" s="305"/>
      <c r="G135" s="305"/>
      <c r="H135" s="208"/>
      <c r="I135" s="607">
        <f>H135*G135</f>
        <v>0</v>
      </c>
      <c r="J135" s="608"/>
      <c r="K135" s="17"/>
    </row>
    <row r="136" spans="2:11" x14ac:dyDescent="0.3">
      <c r="B136" s="13"/>
      <c r="C136" s="6">
        <v>2</v>
      </c>
      <c r="D136" s="592"/>
      <c r="E136" s="593"/>
      <c r="F136" s="305"/>
      <c r="G136" s="305"/>
      <c r="H136" s="208"/>
      <c r="I136" s="594">
        <f>H136*G136</f>
        <v>0</v>
      </c>
      <c r="J136" s="595"/>
      <c r="K136" s="17"/>
    </row>
    <row r="137" spans="2:11" x14ac:dyDescent="0.3">
      <c r="B137" s="13"/>
      <c r="C137" s="6">
        <v>3</v>
      </c>
      <c r="D137" s="592"/>
      <c r="E137" s="593"/>
      <c r="F137" s="305"/>
      <c r="G137" s="305"/>
      <c r="H137" s="208"/>
      <c r="I137" s="594">
        <f>H137*G137</f>
        <v>0</v>
      </c>
      <c r="J137" s="595"/>
      <c r="K137" s="17"/>
    </row>
    <row r="138" spans="2:11" x14ac:dyDescent="0.3">
      <c r="B138" s="13"/>
      <c r="C138" s="6">
        <v>4</v>
      </c>
      <c r="D138" s="596"/>
      <c r="E138" s="597"/>
      <c r="F138" s="305"/>
      <c r="G138" s="305"/>
      <c r="H138" s="208"/>
      <c r="I138" s="607">
        <f>H138*G138</f>
        <v>0</v>
      </c>
      <c r="J138" s="608"/>
      <c r="K138" s="17"/>
    </row>
    <row r="139" spans="2:11" x14ac:dyDescent="0.3">
      <c r="B139" s="13"/>
      <c r="C139" s="6">
        <v>5</v>
      </c>
      <c r="D139" s="592"/>
      <c r="E139" s="593"/>
      <c r="F139" s="305"/>
      <c r="G139" s="305"/>
      <c r="H139" s="208"/>
      <c r="I139" s="594">
        <f t="shared" ref="I139:I144" si="29">H139*G139</f>
        <v>0</v>
      </c>
      <c r="J139" s="595"/>
      <c r="K139" s="17"/>
    </row>
    <row r="140" spans="2:11" x14ac:dyDescent="0.3">
      <c r="B140" s="13"/>
      <c r="C140" s="6">
        <v>6</v>
      </c>
      <c r="D140" s="592"/>
      <c r="E140" s="593"/>
      <c r="F140" s="305"/>
      <c r="G140" s="305"/>
      <c r="H140" s="208"/>
      <c r="I140" s="594">
        <f t="shared" si="29"/>
        <v>0</v>
      </c>
      <c r="J140" s="595"/>
      <c r="K140" s="17"/>
    </row>
    <row r="141" spans="2:11" x14ac:dyDescent="0.3">
      <c r="B141" s="13"/>
      <c r="C141" s="6">
        <v>7</v>
      </c>
      <c r="D141" s="596"/>
      <c r="E141" s="597"/>
      <c r="F141" s="305"/>
      <c r="G141" s="305"/>
      <c r="H141" s="208"/>
      <c r="I141" s="607">
        <f t="shared" si="29"/>
        <v>0</v>
      </c>
      <c r="J141" s="608"/>
      <c r="K141" s="17"/>
    </row>
    <row r="142" spans="2:11" x14ac:dyDescent="0.3">
      <c r="B142" s="13"/>
      <c r="C142" s="6">
        <v>8</v>
      </c>
      <c r="D142" s="592"/>
      <c r="E142" s="593"/>
      <c r="F142" s="305"/>
      <c r="G142" s="305"/>
      <c r="H142" s="208"/>
      <c r="I142" s="594">
        <f t="shared" si="29"/>
        <v>0</v>
      </c>
      <c r="J142" s="595"/>
      <c r="K142" s="17"/>
    </row>
    <row r="143" spans="2:11" x14ac:dyDescent="0.3">
      <c r="B143" s="13"/>
      <c r="C143" s="6">
        <v>9</v>
      </c>
      <c r="D143" s="592"/>
      <c r="E143" s="593"/>
      <c r="F143" s="305"/>
      <c r="G143" s="305"/>
      <c r="H143" s="208"/>
      <c r="I143" s="594">
        <f t="shared" si="29"/>
        <v>0</v>
      </c>
      <c r="J143" s="595"/>
      <c r="K143" s="17"/>
    </row>
    <row r="144" spans="2:11" x14ac:dyDescent="0.3">
      <c r="B144" s="13"/>
      <c r="C144" s="6">
        <v>10</v>
      </c>
      <c r="D144" s="596"/>
      <c r="E144" s="597"/>
      <c r="F144" s="305"/>
      <c r="G144" s="305"/>
      <c r="H144" s="208"/>
      <c r="I144" s="607">
        <f t="shared" si="29"/>
        <v>0</v>
      </c>
      <c r="J144" s="608"/>
      <c r="K144" s="17"/>
    </row>
    <row r="145" spans="2:11" x14ac:dyDescent="0.3">
      <c r="B145" s="13"/>
      <c r="C145" s="141"/>
      <c r="D145" s="141" t="s">
        <v>238</v>
      </c>
      <c r="E145" s="141"/>
      <c r="F145" s="141"/>
      <c r="G145" s="141"/>
      <c r="H145" s="141"/>
      <c r="I145" s="659">
        <f>SUM(I135:J144)</f>
        <v>0</v>
      </c>
      <c r="J145" s="659"/>
      <c r="K145" s="17"/>
    </row>
    <row r="146" spans="2:11" ht="12" customHeight="1" x14ac:dyDescent="0.3">
      <c r="B146" s="24"/>
      <c r="C146" s="89"/>
      <c r="D146" s="89"/>
      <c r="E146" s="89"/>
      <c r="F146" s="89"/>
      <c r="G146" s="89"/>
      <c r="H146" s="89"/>
      <c r="I146" s="89"/>
      <c r="J146" s="89"/>
      <c r="K146" s="26"/>
    </row>
    <row r="147" spans="2:11" ht="12" customHeight="1" x14ac:dyDescent="0.3">
      <c r="C147" s="1"/>
      <c r="D147" s="1"/>
      <c r="E147" s="1"/>
      <c r="F147" s="1"/>
      <c r="G147" s="1"/>
      <c r="H147" s="1"/>
      <c r="I147" s="1"/>
      <c r="J147" s="1"/>
      <c r="K147" s="1"/>
    </row>
    <row r="148" spans="2:11" ht="12" customHeight="1" x14ac:dyDescent="0.4">
      <c r="B148" s="9"/>
      <c r="C148" s="10"/>
      <c r="D148" s="11"/>
      <c r="E148" s="10"/>
      <c r="F148" s="10"/>
      <c r="G148" s="10"/>
      <c r="H148" s="10"/>
      <c r="I148" s="10"/>
      <c r="J148" s="10"/>
      <c r="K148" s="12"/>
    </row>
    <row r="149" spans="2:11" ht="15.6" x14ac:dyDescent="0.3">
      <c r="B149" s="13"/>
      <c r="C149" s="14"/>
      <c r="D149" s="15" t="s">
        <v>239</v>
      </c>
      <c r="E149" s="16"/>
      <c r="F149" s="16"/>
      <c r="G149" s="16"/>
      <c r="H149" s="16"/>
      <c r="I149" s="16"/>
      <c r="J149" s="16"/>
      <c r="K149" s="17"/>
    </row>
    <row r="150" spans="2:11" ht="12" customHeight="1" x14ac:dyDescent="0.3">
      <c r="B150" s="13"/>
      <c r="C150" s="18"/>
      <c r="D150" s="19"/>
      <c r="E150" s="18"/>
      <c r="F150" s="18"/>
      <c r="G150" s="18"/>
      <c r="H150" s="18"/>
      <c r="I150" s="18"/>
      <c r="J150" s="18"/>
      <c r="K150" s="17"/>
    </row>
    <row r="151" spans="2:11" x14ac:dyDescent="0.3">
      <c r="B151" s="13"/>
      <c r="C151" s="4"/>
      <c r="D151" s="606" t="s">
        <v>240</v>
      </c>
      <c r="E151" s="606"/>
      <c r="F151" s="360" t="s">
        <v>241</v>
      </c>
      <c r="G151" s="360" t="s">
        <v>94</v>
      </c>
      <c r="H151" s="360" t="s">
        <v>7</v>
      </c>
      <c r="I151" s="619" t="s">
        <v>9</v>
      </c>
      <c r="J151" s="620"/>
      <c r="K151" s="17"/>
    </row>
    <row r="152" spans="2:11" x14ac:dyDescent="0.3">
      <c r="B152" s="13"/>
      <c r="C152" s="6">
        <v>1</v>
      </c>
      <c r="D152" s="678"/>
      <c r="E152" s="679"/>
      <c r="F152" s="305"/>
      <c r="G152" s="218"/>
      <c r="H152" s="208"/>
      <c r="I152" s="607">
        <f>H152*G152</f>
        <v>0</v>
      </c>
      <c r="J152" s="608"/>
      <c r="K152" s="17"/>
    </row>
    <row r="153" spans="2:11" x14ac:dyDescent="0.3">
      <c r="B153" s="13"/>
      <c r="C153" s="6">
        <v>2</v>
      </c>
      <c r="D153" s="662"/>
      <c r="E153" s="663"/>
      <c r="F153" s="305"/>
      <c r="G153" s="218"/>
      <c r="H153" s="208"/>
      <c r="I153" s="594">
        <f>H153*G153</f>
        <v>0</v>
      </c>
      <c r="J153" s="595"/>
      <c r="K153" s="17"/>
    </row>
    <row r="154" spans="2:11" x14ac:dyDescent="0.3">
      <c r="B154" s="13"/>
      <c r="C154" s="6">
        <v>3</v>
      </c>
      <c r="D154" s="662"/>
      <c r="E154" s="663"/>
      <c r="F154" s="305"/>
      <c r="G154" s="218"/>
      <c r="H154" s="208"/>
      <c r="I154" s="594">
        <f>H154*G154</f>
        <v>0</v>
      </c>
      <c r="J154" s="595"/>
      <c r="K154" s="17"/>
    </row>
    <row r="155" spans="2:11" x14ac:dyDescent="0.3">
      <c r="B155" s="13"/>
      <c r="C155" s="6">
        <v>4</v>
      </c>
      <c r="D155" s="662"/>
      <c r="E155" s="663"/>
      <c r="F155" s="305"/>
      <c r="G155" s="218"/>
      <c r="H155" s="208"/>
      <c r="I155" s="607">
        <f t="shared" ref="I155:I161" si="30">H155*G155</f>
        <v>0</v>
      </c>
      <c r="J155" s="608"/>
      <c r="K155" s="17"/>
    </row>
    <row r="156" spans="2:11" x14ac:dyDescent="0.3">
      <c r="B156" s="13"/>
      <c r="C156" s="6">
        <v>5</v>
      </c>
      <c r="D156" s="662"/>
      <c r="E156" s="663"/>
      <c r="F156" s="305"/>
      <c r="G156" s="218"/>
      <c r="H156" s="208"/>
      <c r="I156" s="594">
        <f t="shared" si="30"/>
        <v>0</v>
      </c>
      <c r="J156" s="595"/>
      <c r="K156" s="17"/>
    </row>
    <row r="157" spans="2:11" x14ac:dyDescent="0.3">
      <c r="B157" s="13"/>
      <c r="C157" s="6">
        <v>6</v>
      </c>
      <c r="D157" s="662"/>
      <c r="E157" s="663"/>
      <c r="F157" s="305"/>
      <c r="G157" s="218"/>
      <c r="H157" s="208"/>
      <c r="I157" s="594">
        <f t="shared" si="30"/>
        <v>0</v>
      </c>
      <c r="J157" s="595"/>
      <c r="K157" s="17"/>
    </row>
    <row r="158" spans="2:11" x14ac:dyDescent="0.3">
      <c r="B158" s="13"/>
      <c r="C158" s="6">
        <v>7</v>
      </c>
      <c r="D158" s="662"/>
      <c r="E158" s="663"/>
      <c r="F158" s="305"/>
      <c r="G158" s="218"/>
      <c r="H158" s="208"/>
      <c r="I158" s="607">
        <f t="shared" si="30"/>
        <v>0</v>
      </c>
      <c r="J158" s="608"/>
      <c r="K158" s="17"/>
    </row>
    <row r="159" spans="2:11" x14ac:dyDescent="0.3">
      <c r="B159" s="13"/>
      <c r="C159" s="6">
        <v>8</v>
      </c>
      <c r="D159" s="662"/>
      <c r="E159" s="663"/>
      <c r="F159" s="305"/>
      <c r="G159" s="218"/>
      <c r="H159" s="208"/>
      <c r="I159" s="594">
        <f t="shared" si="30"/>
        <v>0</v>
      </c>
      <c r="J159" s="595"/>
      <c r="K159" s="17"/>
    </row>
    <row r="160" spans="2:11" x14ac:dyDescent="0.3">
      <c r="B160" s="13"/>
      <c r="C160" s="6">
        <v>9</v>
      </c>
      <c r="D160" s="662"/>
      <c r="E160" s="663"/>
      <c r="F160" s="305"/>
      <c r="G160" s="218"/>
      <c r="H160" s="208"/>
      <c r="I160" s="594">
        <f t="shared" si="30"/>
        <v>0</v>
      </c>
      <c r="J160" s="595"/>
      <c r="K160" s="17"/>
    </row>
    <row r="161" spans="2:11" x14ac:dyDescent="0.3">
      <c r="B161" s="13"/>
      <c r="C161" s="6">
        <v>10</v>
      </c>
      <c r="D161" s="662"/>
      <c r="E161" s="663"/>
      <c r="F161" s="305"/>
      <c r="G161" s="218"/>
      <c r="H161" s="208"/>
      <c r="I161" s="607">
        <f t="shared" si="30"/>
        <v>0</v>
      </c>
      <c r="J161" s="608"/>
      <c r="K161" s="17"/>
    </row>
    <row r="162" spans="2:11" x14ac:dyDescent="0.3">
      <c r="B162" s="13"/>
      <c r="C162" s="22"/>
      <c r="D162" s="23" t="s">
        <v>242</v>
      </c>
      <c r="E162" s="23"/>
      <c r="F162" s="23"/>
      <c r="G162" s="23"/>
      <c r="H162" s="23"/>
      <c r="I162" s="659">
        <f>SUM(I152:J161)</f>
        <v>0</v>
      </c>
      <c r="J162" s="659"/>
      <c r="K162" s="17"/>
    </row>
    <row r="163" spans="2:11" ht="12" customHeight="1" x14ac:dyDescent="0.3">
      <c r="B163" s="24"/>
      <c r="C163" s="89"/>
      <c r="D163" s="89"/>
      <c r="E163" s="89"/>
      <c r="F163" s="89"/>
      <c r="G163" s="89"/>
      <c r="H163" s="89"/>
      <c r="I163" s="89"/>
      <c r="J163" s="89"/>
      <c r="K163" s="26"/>
    </row>
    <row r="164" spans="2:11" ht="12" customHeight="1" x14ac:dyDescent="0.3">
      <c r="C164" s="1"/>
      <c r="D164" s="1"/>
      <c r="E164" s="1"/>
      <c r="F164" s="1"/>
      <c r="G164" s="1"/>
      <c r="H164" s="1"/>
      <c r="I164" s="1"/>
      <c r="J164" s="1"/>
      <c r="K164" s="1"/>
    </row>
    <row r="165" spans="2:11" ht="12" customHeight="1" x14ac:dyDescent="0.4">
      <c r="B165" s="9"/>
      <c r="C165" s="10"/>
      <c r="D165" s="11"/>
      <c r="E165" s="10"/>
      <c r="F165" s="10"/>
      <c r="G165" s="10"/>
      <c r="H165" s="10"/>
      <c r="I165" s="10"/>
      <c r="J165" s="10"/>
      <c r="K165" s="12"/>
    </row>
    <row r="166" spans="2:11" ht="15.6" x14ac:dyDescent="0.3">
      <c r="B166" s="13"/>
      <c r="C166" s="14"/>
      <c r="D166" s="15" t="s">
        <v>243</v>
      </c>
      <c r="E166" s="16"/>
      <c r="F166" s="16"/>
      <c r="G166" s="16"/>
      <c r="H166" s="16"/>
      <c r="I166" s="16"/>
      <c r="J166" s="16"/>
      <c r="K166" s="17"/>
    </row>
    <row r="167" spans="2:11" ht="12" customHeight="1" x14ac:dyDescent="0.3">
      <c r="B167" s="13"/>
      <c r="C167" s="18"/>
      <c r="D167" s="19"/>
      <c r="E167" s="18"/>
      <c r="F167" s="18"/>
      <c r="G167" s="18"/>
      <c r="H167" s="18"/>
      <c r="I167" s="18"/>
      <c r="J167" s="18"/>
      <c r="K167" s="17"/>
    </row>
    <row r="168" spans="2:11" x14ac:dyDescent="0.3">
      <c r="B168" s="13"/>
      <c r="C168" s="4"/>
      <c r="D168" s="606" t="s">
        <v>3</v>
      </c>
      <c r="E168" s="606"/>
      <c r="F168" s="222" t="s">
        <v>244</v>
      </c>
      <c r="G168" s="360" t="s">
        <v>94</v>
      </c>
      <c r="H168" s="360" t="s">
        <v>7</v>
      </c>
      <c r="I168" s="619" t="s">
        <v>9</v>
      </c>
      <c r="J168" s="620"/>
      <c r="K168" s="17"/>
    </row>
    <row r="169" spans="2:11" x14ac:dyDescent="0.3">
      <c r="B169" s="13"/>
      <c r="C169" s="6">
        <v>1</v>
      </c>
      <c r="D169" s="678" t="s">
        <v>290</v>
      </c>
      <c r="E169" s="679"/>
      <c r="F169" s="221"/>
      <c r="G169" s="218"/>
      <c r="H169" s="208"/>
      <c r="I169" s="607">
        <f>H169*G169</f>
        <v>0</v>
      </c>
      <c r="J169" s="608"/>
      <c r="K169" s="17"/>
    </row>
    <row r="170" spans="2:11" x14ac:dyDescent="0.3">
      <c r="B170" s="13"/>
      <c r="C170" s="6">
        <v>2</v>
      </c>
      <c r="D170" s="662"/>
      <c r="E170" s="663"/>
      <c r="F170" s="221"/>
      <c r="G170" s="218"/>
      <c r="H170" s="208"/>
      <c r="I170" s="594">
        <f>H170*G170</f>
        <v>0</v>
      </c>
      <c r="J170" s="595"/>
      <c r="K170" s="17"/>
    </row>
    <row r="171" spans="2:11" x14ac:dyDescent="0.3">
      <c r="B171" s="13"/>
      <c r="C171" s="6">
        <v>3</v>
      </c>
      <c r="D171" s="662"/>
      <c r="E171" s="663"/>
      <c r="F171" s="221"/>
      <c r="G171" s="218"/>
      <c r="H171" s="208"/>
      <c r="I171" s="594">
        <f>H171*G171</f>
        <v>0</v>
      </c>
      <c r="J171" s="595"/>
      <c r="K171" s="17"/>
    </row>
    <row r="172" spans="2:11" x14ac:dyDescent="0.3">
      <c r="B172" s="13"/>
      <c r="C172" s="6">
        <v>4</v>
      </c>
      <c r="D172" s="662"/>
      <c r="E172" s="663"/>
      <c r="F172" s="221"/>
      <c r="G172" s="218"/>
      <c r="H172" s="208"/>
      <c r="I172" s="607">
        <f t="shared" ref="I172:I178" si="31">H172*G172</f>
        <v>0</v>
      </c>
      <c r="J172" s="608"/>
      <c r="K172" s="17"/>
    </row>
    <row r="173" spans="2:11" x14ac:dyDescent="0.3">
      <c r="B173" s="13"/>
      <c r="C173" s="6">
        <v>5</v>
      </c>
      <c r="D173" s="662"/>
      <c r="E173" s="663"/>
      <c r="F173" s="221"/>
      <c r="G173" s="218"/>
      <c r="H173" s="208"/>
      <c r="I173" s="594">
        <f t="shared" si="31"/>
        <v>0</v>
      </c>
      <c r="J173" s="595"/>
      <c r="K173" s="17"/>
    </row>
    <row r="174" spans="2:11" x14ac:dyDescent="0.3">
      <c r="B174" s="13"/>
      <c r="C174" s="6">
        <v>6</v>
      </c>
      <c r="D174" s="625"/>
      <c r="E174" s="626"/>
      <c r="F174" s="221"/>
      <c r="G174" s="218"/>
      <c r="H174" s="208"/>
      <c r="I174" s="594">
        <f t="shared" si="31"/>
        <v>0</v>
      </c>
      <c r="J174" s="595"/>
      <c r="K174" s="17"/>
    </row>
    <row r="175" spans="2:11" x14ac:dyDescent="0.3">
      <c r="B175" s="13"/>
      <c r="C175" s="6">
        <v>7</v>
      </c>
      <c r="D175" s="625"/>
      <c r="E175" s="626"/>
      <c r="F175" s="221"/>
      <c r="G175" s="218"/>
      <c r="H175" s="208"/>
      <c r="I175" s="607">
        <f t="shared" si="31"/>
        <v>0</v>
      </c>
      <c r="J175" s="608"/>
      <c r="K175" s="17"/>
    </row>
    <row r="176" spans="2:11" x14ac:dyDescent="0.3">
      <c r="B176" s="13"/>
      <c r="C176" s="6">
        <v>8</v>
      </c>
      <c r="D176" s="625"/>
      <c r="E176" s="626"/>
      <c r="F176" s="221"/>
      <c r="G176" s="218"/>
      <c r="H176" s="208"/>
      <c r="I176" s="594">
        <f t="shared" si="31"/>
        <v>0</v>
      </c>
      <c r="J176" s="595"/>
      <c r="K176" s="17"/>
    </row>
    <row r="177" spans="2:11" x14ac:dyDescent="0.3">
      <c r="B177" s="13"/>
      <c r="C177" s="6">
        <v>9</v>
      </c>
      <c r="D177" s="625"/>
      <c r="E177" s="626"/>
      <c r="F177" s="221"/>
      <c r="G177" s="218"/>
      <c r="H177" s="208"/>
      <c r="I177" s="594">
        <f t="shared" si="31"/>
        <v>0</v>
      </c>
      <c r="J177" s="595"/>
      <c r="K177" s="17"/>
    </row>
    <row r="178" spans="2:11" x14ac:dyDescent="0.3">
      <c r="B178" s="13"/>
      <c r="C178" s="6">
        <v>10</v>
      </c>
      <c r="D178" s="625"/>
      <c r="E178" s="626"/>
      <c r="F178" s="221"/>
      <c r="G178" s="218"/>
      <c r="H178" s="208"/>
      <c r="I178" s="607">
        <f t="shared" si="31"/>
        <v>0</v>
      </c>
      <c r="J178" s="608"/>
      <c r="K178" s="17"/>
    </row>
    <row r="179" spans="2:11" x14ac:dyDescent="0.3">
      <c r="B179" s="13"/>
      <c r="C179" s="22"/>
      <c r="D179" s="23" t="s">
        <v>245</v>
      </c>
      <c r="E179" s="23"/>
      <c r="F179" s="23"/>
      <c r="G179" s="23"/>
      <c r="H179" s="23"/>
      <c r="I179" s="659">
        <f>SUM(I169:J178)</f>
        <v>0</v>
      </c>
      <c r="J179" s="659"/>
      <c r="K179" s="17"/>
    </row>
    <row r="180" spans="2:11" ht="12" customHeight="1" x14ac:dyDescent="0.3">
      <c r="B180" s="24"/>
      <c r="C180" s="89"/>
      <c r="D180" s="89"/>
      <c r="E180" s="89"/>
      <c r="F180" s="89"/>
      <c r="G180" s="89"/>
      <c r="H180" s="89"/>
      <c r="I180" s="89"/>
      <c r="J180" s="89"/>
      <c r="K180" s="26"/>
    </row>
    <row r="181" spans="2:11" ht="12" customHeight="1" x14ac:dyDescent="0.3">
      <c r="C181" s="1"/>
      <c r="D181" s="1"/>
      <c r="E181" s="1"/>
      <c r="F181" s="1"/>
      <c r="G181" s="1"/>
      <c r="H181" s="1"/>
      <c r="I181" s="1"/>
      <c r="J181" s="1"/>
      <c r="K181" s="1"/>
    </row>
    <row r="182" spans="2:11" ht="12" customHeight="1" x14ac:dyDescent="0.4">
      <c r="B182" s="9"/>
      <c r="C182" s="10"/>
      <c r="D182" s="11"/>
      <c r="E182" s="10"/>
      <c r="F182" s="10"/>
      <c r="G182" s="10"/>
      <c r="H182" s="10"/>
      <c r="I182" s="10"/>
      <c r="J182" s="10"/>
      <c r="K182" s="12"/>
    </row>
    <row r="183" spans="2:11" ht="15.6" x14ac:dyDescent="0.3">
      <c r="B183" s="13"/>
      <c r="C183" s="59"/>
      <c r="D183" s="60" t="s">
        <v>10</v>
      </c>
      <c r="E183" s="61"/>
      <c r="F183" s="61"/>
      <c r="G183" s="61"/>
      <c r="H183" s="61"/>
      <c r="I183" s="61"/>
      <c r="J183" s="65">
        <f>I91</f>
        <v>0</v>
      </c>
      <c r="K183" s="17"/>
    </row>
    <row r="184" spans="2:11" ht="6" customHeight="1" x14ac:dyDescent="0.3">
      <c r="B184" s="13"/>
      <c r="C184" s="20"/>
      <c r="D184" s="20"/>
      <c r="E184" s="20"/>
      <c r="F184" s="20"/>
      <c r="G184" s="20"/>
      <c r="H184" s="20"/>
      <c r="I184" s="20"/>
      <c r="J184" s="134"/>
      <c r="K184" s="17"/>
    </row>
    <row r="185" spans="2:11" ht="15.6" x14ac:dyDescent="0.3">
      <c r="B185" s="13"/>
      <c r="C185" s="59"/>
      <c r="D185" s="60" t="s">
        <v>98</v>
      </c>
      <c r="E185" s="61"/>
      <c r="F185" s="61"/>
      <c r="G185" s="61"/>
      <c r="H185" s="61"/>
      <c r="I185" s="61"/>
      <c r="J185" s="65">
        <f>I128</f>
        <v>0</v>
      </c>
      <c r="K185" s="17"/>
    </row>
    <row r="186" spans="2:11" ht="6" customHeight="1" x14ac:dyDescent="0.3">
      <c r="B186" s="13"/>
      <c r="C186" s="20"/>
      <c r="D186" s="20"/>
      <c r="E186" s="20"/>
      <c r="F186" s="20"/>
      <c r="G186" s="20"/>
      <c r="H186" s="20"/>
      <c r="I186" s="20"/>
      <c r="J186" s="134"/>
      <c r="K186" s="17"/>
    </row>
    <row r="187" spans="2:11" ht="15.6" x14ac:dyDescent="0.3">
      <c r="B187" s="122"/>
      <c r="C187" s="123"/>
      <c r="D187" s="60" t="s">
        <v>238</v>
      </c>
      <c r="E187" s="123"/>
      <c r="F187" s="123"/>
      <c r="G187" s="123"/>
      <c r="H187" s="123"/>
      <c r="I187" s="123"/>
      <c r="J187" s="65">
        <f>I145</f>
        <v>0</v>
      </c>
      <c r="K187" s="124"/>
    </row>
    <row r="188" spans="2:11" ht="6" customHeight="1" x14ac:dyDescent="0.3">
      <c r="B188" s="122"/>
      <c r="C188" s="126"/>
      <c r="D188" s="126"/>
      <c r="E188" s="126"/>
      <c r="F188" s="126"/>
      <c r="G188" s="126"/>
      <c r="H188" s="126"/>
      <c r="I188" s="126"/>
      <c r="J188" s="134"/>
      <c r="K188" s="124"/>
    </row>
    <row r="189" spans="2:11" ht="15.6" x14ac:dyDescent="0.3">
      <c r="B189" s="122"/>
      <c r="C189" s="123"/>
      <c r="D189" s="60" t="s">
        <v>242</v>
      </c>
      <c r="E189" s="123"/>
      <c r="F189" s="123"/>
      <c r="G189" s="123"/>
      <c r="H189" s="123"/>
      <c r="I189" s="123"/>
      <c r="J189" s="65">
        <f>I162</f>
        <v>0</v>
      </c>
      <c r="K189" s="124"/>
    </row>
    <row r="190" spans="2:11" ht="6" customHeight="1" x14ac:dyDescent="0.3">
      <c r="B190" s="13"/>
      <c r="C190" s="20"/>
      <c r="D190" s="119"/>
      <c r="E190" s="20"/>
      <c r="F190" s="20"/>
      <c r="G190" s="20"/>
      <c r="H190" s="20"/>
      <c r="I190" s="20"/>
      <c r="J190" s="120"/>
      <c r="K190" s="17"/>
    </row>
    <row r="191" spans="2:11" ht="15.6" x14ac:dyDescent="0.3">
      <c r="B191" s="122"/>
      <c r="C191" s="123"/>
      <c r="D191" s="60" t="s">
        <v>245</v>
      </c>
      <c r="E191" s="123"/>
      <c r="F191" s="123"/>
      <c r="G191" s="123"/>
      <c r="H191" s="123"/>
      <c r="I191" s="123"/>
      <c r="J191" s="65">
        <f>I179</f>
        <v>0</v>
      </c>
      <c r="K191" s="124"/>
    </row>
    <row r="192" spans="2:11" ht="6" customHeight="1" x14ac:dyDescent="0.3">
      <c r="B192" s="13"/>
      <c r="C192" s="20"/>
      <c r="D192" s="20"/>
      <c r="E192" s="20"/>
      <c r="F192" s="20"/>
      <c r="G192" s="20"/>
      <c r="H192" s="20"/>
      <c r="I192" s="20"/>
      <c r="J192" s="120"/>
      <c r="K192" s="17"/>
    </row>
    <row r="193" spans="2:11" ht="15.6" x14ac:dyDescent="0.3">
      <c r="B193" s="13"/>
      <c r="C193" s="62"/>
      <c r="D193" s="63" t="s">
        <v>291</v>
      </c>
      <c r="E193" s="64"/>
      <c r="F193" s="64"/>
      <c r="G193" s="64"/>
      <c r="H193" s="64"/>
      <c r="I193" s="64"/>
      <c r="J193" s="66">
        <f>J183+J185+J187+J189+J191</f>
        <v>0</v>
      </c>
      <c r="K193" s="17"/>
    </row>
    <row r="194" spans="2:11" ht="12" customHeight="1" x14ac:dyDescent="0.3">
      <c r="B194" s="24"/>
      <c r="C194" s="25"/>
      <c r="D194" s="25"/>
      <c r="E194" s="25"/>
      <c r="F194" s="25"/>
      <c r="G194" s="25"/>
      <c r="H194" s="25"/>
      <c r="I194" s="25"/>
      <c r="J194" s="25"/>
      <c r="K194" s="26"/>
    </row>
    <row r="195" spans="2:11" ht="12" customHeight="1" x14ac:dyDescent="0.3"/>
    <row r="196" spans="2:11" ht="21" x14ac:dyDescent="0.4">
      <c r="B196" s="33"/>
      <c r="C196" s="34"/>
      <c r="D196" s="35" t="s">
        <v>247</v>
      </c>
      <c r="E196" s="34"/>
      <c r="F196" s="34"/>
      <c r="G196" s="34"/>
      <c r="H196" s="34"/>
      <c r="I196" s="34"/>
      <c r="J196" s="34"/>
      <c r="K196" s="36"/>
    </row>
    <row r="197" spans="2:11" ht="12" customHeight="1" x14ac:dyDescent="0.3"/>
    <row r="198" spans="2:11" ht="12" customHeight="1" x14ac:dyDescent="0.4">
      <c r="B198" s="9"/>
      <c r="C198" s="10"/>
      <c r="D198" s="11"/>
      <c r="E198" s="10"/>
      <c r="F198" s="10"/>
      <c r="G198" s="10"/>
      <c r="H198" s="10"/>
      <c r="I198" s="10"/>
      <c r="J198" s="10"/>
      <c r="K198" s="12"/>
    </row>
    <row r="199" spans="2:11" ht="15.6" x14ac:dyDescent="0.3">
      <c r="B199" s="13"/>
      <c r="C199" s="14"/>
      <c r="D199" s="15" t="s">
        <v>266</v>
      </c>
      <c r="E199" s="16"/>
      <c r="F199" s="16"/>
      <c r="G199" s="16"/>
      <c r="H199" s="16"/>
      <c r="I199" s="16"/>
      <c r="J199" s="16"/>
      <c r="K199" s="17"/>
    </row>
    <row r="200" spans="2:11" x14ac:dyDescent="0.3">
      <c r="B200" s="13"/>
      <c r="C200" s="20"/>
      <c r="D200" s="19" t="s">
        <v>249</v>
      </c>
      <c r="E200" s="630" t="str">
        <f>IF(D202="Personal Vehicle","*See References tab for mileage reimbursement resource",IF(D204="Personal Vehicle","*See References tab for mileage reimbursement resource",IF(D206="Personal Vehicle","*See References tab for mileage reimbursement resource",IF(D208="Personal Vehicle","*See References tab for mileage reimbursement resource",IF(D210="Personal Vehicle","*See References tab for mileage reimbursement resource"," ")))))</f>
        <v xml:space="preserve"> </v>
      </c>
      <c r="F200" s="630"/>
      <c r="G200" s="630"/>
      <c r="H200" s="630"/>
      <c r="I200" s="630"/>
      <c r="J200" s="630"/>
      <c r="K200" s="17"/>
    </row>
    <row r="201" spans="2:11" x14ac:dyDescent="0.3">
      <c r="B201" s="13"/>
      <c r="C201" s="43"/>
      <c r="D201" s="360" t="s">
        <v>250</v>
      </c>
      <c r="E201" s="67"/>
      <c r="F201" s="67"/>
      <c r="G201" s="67"/>
      <c r="H201" s="67"/>
      <c r="I201" s="67"/>
      <c r="J201" s="68"/>
      <c r="K201" s="17"/>
    </row>
    <row r="202" spans="2:11" x14ac:dyDescent="0.3">
      <c r="B202" s="13"/>
      <c r="C202" s="627">
        <v>1</v>
      </c>
      <c r="D202" s="628" t="s">
        <v>37</v>
      </c>
      <c r="E202" s="41" t="str">
        <f>VLOOKUP(D202,Lists!B4:H119,2,FALSE)</f>
        <v xml:space="preserve">   </v>
      </c>
      <c r="F202" s="41" t="str">
        <f>VLOOKUP(D202, Lists!B4:H11,3,FALSE)</f>
        <v xml:space="preserve">   </v>
      </c>
      <c r="G202" s="41" t="str">
        <f>VLOOKUP(D202, Lists!B4:H11, 4, FALSE)</f>
        <v xml:space="preserve">   </v>
      </c>
      <c r="H202" s="41" t="str">
        <f>VLOOKUP(D202, Lists!B4:H11, 5, FALSE)</f>
        <v xml:space="preserve">   </v>
      </c>
      <c r="I202" s="41" t="str">
        <f>VLOOKUP(D202, Lists!B4:H11, 6, FALSE)</f>
        <v xml:space="preserve">   </v>
      </c>
      <c r="J202" s="82" t="str">
        <f>VLOOKUP(D202, Lists!B4:H11, 7, FALSE)</f>
        <v xml:space="preserve">   </v>
      </c>
      <c r="K202" s="17"/>
    </row>
    <row r="203" spans="2:11" x14ac:dyDescent="0.3">
      <c r="B203" s="13"/>
      <c r="C203" s="622"/>
      <c r="D203" s="629"/>
      <c r="E203" s="223"/>
      <c r="F203" s="223"/>
      <c r="G203" s="224"/>
      <c r="H203" s="226"/>
      <c r="I203" s="225"/>
      <c r="J203" s="53">
        <f>G203*H203*I203</f>
        <v>0</v>
      </c>
      <c r="K203" s="17"/>
    </row>
    <row r="204" spans="2:11" x14ac:dyDescent="0.3">
      <c r="B204" s="13"/>
      <c r="C204" s="621">
        <v>2</v>
      </c>
      <c r="D204" s="623" t="s">
        <v>37</v>
      </c>
      <c r="E204" s="83" t="str">
        <f>VLOOKUP(D204,Lists!B4:H11, 2, FALSE)</f>
        <v xml:space="preserve">   </v>
      </c>
      <c r="F204" s="83" t="str">
        <f>VLOOKUP(D204, Lists!B4:H11, 3, FALSE)</f>
        <v xml:space="preserve">   </v>
      </c>
      <c r="G204" s="83" t="str">
        <f>VLOOKUP(D204, Lists!B4:H11, 4, FALSE)</f>
        <v xml:space="preserve">   </v>
      </c>
      <c r="H204" s="83" t="str">
        <f>VLOOKUP(D204, Lists!B4:H11, 5, FALSE)</f>
        <v xml:space="preserve">   </v>
      </c>
      <c r="I204" s="83" t="str">
        <f>VLOOKUP(D204, Lists!B4:H11, 6, FALSE)</f>
        <v xml:space="preserve">   </v>
      </c>
      <c r="J204" s="84" t="str">
        <f>VLOOKUP(D204, Lists!B4:H11, 7, FALSE)</f>
        <v xml:space="preserve">   </v>
      </c>
      <c r="K204" s="17"/>
    </row>
    <row r="205" spans="2:11" x14ac:dyDescent="0.3">
      <c r="B205" s="13"/>
      <c r="C205" s="622"/>
      <c r="D205" s="624"/>
      <c r="E205" s="223"/>
      <c r="F205" s="223"/>
      <c r="G205" s="224"/>
      <c r="H205" s="225"/>
      <c r="I205" s="225"/>
      <c r="J205" s="53">
        <f>G205*H205*I205</f>
        <v>0</v>
      </c>
      <c r="K205" s="17"/>
    </row>
    <row r="206" spans="2:11" x14ac:dyDescent="0.3">
      <c r="B206" s="13"/>
      <c r="C206" s="621">
        <v>3</v>
      </c>
      <c r="D206" s="623" t="s">
        <v>37</v>
      </c>
      <c r="E206" s="83" t="str">
        <f>VLOOKUP(D206,Lists!B4:H11, 2, FALSE)</f>
        <v xml:space="preserve">   </v>
      </c>
      <c r="F206" s="83" t="str">
        <f>VLOOKUP(D206, Lists!B4:H11, 3, FALSE)</f>
        <v xml:space="preserve">   </v>
      </c>
      <c r="G206" s="83" t="str">
        <f>VLOOKUP(D206, Lists!B4:H11, 4, FALSE)</f>
        <v xml:space="preserve">   </v>
      </c>
      <c r="H206" s="83" t="str">
        <f>VLOOKUP(D206, Lists!B4:H11, 5, FALSE)</f>
        <v xml:space="preserve">   </v>
      </c>
      <c r="I206" s="83" t="str">
        <f>VLOOKUP(D206, Lists!B4:H11, 6, FALSE)</f>
        <v xml:space="preserve">   </v>
      </c>
      <c r="J206" s="84" t="str">
        <f>VLOOKUP(D206,  Lists!B4:H11, 7, FALSE)</f>
        <v xml:space="preserve">   </v>
      </c>
      <c r="K206" s="17"/>
    </row>
    <row r="207" spans="2:11" x14ac:dyDescent="0.3">
      <c r="B207" s="13"/>
      <c r="C207" s="622"/>
      <c r="D207" s="624"/>
      <c r="E207" s="223"/>
      <c r="F207" s="223"/>
      <c r="G207" s="224"/>
      <c r="H207" s="225"/>
      <c r="I207" s="225"/>
      <c r="J207" s="53">
        <f>G207*H207*I207</f>
        <v>0</v>
      </c>
      <c r="K207" s="17"/>
    </row>
    <row r="208" spans="2:11" x14ac:dyDescent="0.3">
      <c r="B208" s="13"/>
      <c r="C208" s="621">
        <v>4</v>
      </c>
      <c r="D208" s="623" t="s">
        <v>37</v>
      </c>
      <c r="E208" s="83" t="str">
        <f>VLOOKUP(D208,Lists!B4:H11, 2, FALSE)</f>
        <v xml:space="preserve">   </v>
      </c>
      <c r="F208" s="83" t="str">
        <f>VLOOKUP(D208, Lists!B4:H11, 3, FALSE)</f>
        <v xml:space="preserve">   </v>
      </c>
      <c r="G208" s="83" t="str">
        <f>VLOOKUP(D208, Lists!B4:H11, 4, FALSE)</f>
        <v xml:space="preserve">   </v>
      </c>
      <c r="H208" s="83" t="str">
        <f>VLOOKUP(D208, Lists!B4:H11, 5, FALSE)</f>
        <v xml:space="preserve">   </v>
      </c>
      <c r="I208" s="83" t="str">
        <f>VLOOKUP(D208, Lists!B4:H11, 6, FALSE)</f>
        <v xml:space="preserve">   </v>
      </c>
      <c r="J208" s="84" t="str">
        <f>VLOOKUP(D208, Lists!B4:H11, 7, FALSE)</f>
        <v xml:space="preserve">   </v>
      </c>
      <c r="K208" s="17"/>
    </row>
    <row r="209" spans="2:11" x14ac:dyDescent="0.3">
      <c r="B209" s="13"/>
      <c r="C209" s="622"/>
      <c r="D209" s="624"/>
      <c r="E209" s="223"/>
      <c r="F209" s="223"/>
      <c r="G209" s="224"/>
      <c r="H209" s="225"/>
      <c r="I209" s="225"/>
      <c r="J209" s="53">
        <f>G209*H209*I209</f>
        <v>0</v>
      </c>
      <c r="K209" s="17"/>
    </row>
    <row r="210" spans="2:11" x14ac:dyDescent="0.3">
      <c r="B210" s="13"/>
      <c r="C210" s="621">
        <v>5</v>
      </c>
      <c r="D210" s="623" t="s">
        <v>37</v>
      </c>
      <c r="E210" s="83" t="str">
        <f>VLOOKUP(D210, Lists!B4:H11, 2, FALSE)</f>
        <v xml:space="preserve">   </v>
      </c>
      <c r="F210" s="83" t="str">
        <f>VLOOKUP(D210, Lists!B4:H11, 3, FALSE)</f>
        <v xml:space="preserve">   </v>
      </c>
      <c r="G210" s="83" t="str">
        <f>VLOOKUP(D210, Lists!B4:H11, 4, FALSE)</f>
        <v xml:space="preserve">   </v>
      </c>
      <c r="H210" s="83" t="str">
        <f>VLOOKUP(D210, Lists!B4:H11, 5, FALSE)</f>
        <v xml:space="preserve">   </v>
      </c>
      <c r="I210" s="83" t="str">
        <f>VLOOKUP(D210, Lists!B4:H11, 6, FALSE)</f>
        <v xml:space="preserve">   </v>
      </c>
      <c r="J210" s="84" t="str">
        <f>VLOOKUP(D210, Lists!B4:H11, 7, FALSE)</f>
        <v xml:space="preserve">   </v>
      </c>
      <c r="K210" s="17"/>
    </row>
    <row r="211" spans="2:11" x14ac:dyDescent="0.3">
      <c r="B211" s="13"/>
      <c r="C211" s="622"/>
      <c r="D211" s="624"/>
      <c r="E211" s="223"/>
      <c r="F211" s="223"/>
      <c r="G211" s="224"/>
      <c r="H211" s="225"/>
      <c r="I211" s="225"/>
      <c r="J211" s="53">
        <f>G211*H211*I211</f>
        <v>0</v>
      </c>
      <c r="K211" s="17"/>
    </row>
    <row r="212" spans="2:11" x14ac:dyDescent="0.3">
      <c r="B212" s="13"/>
      <c r="C212" s="273"/>
      <c r="D212" s="274" t="s">
        <v>251</v>
      </c>
      <c r="E212" s="275"/>
      <c r="F212" s="275"/>
      <c r="G212" s="275"/>
      <c r="H212" s="275"/>
      <c r="I212" s="275"/>
      <c r="J212" s="276">
        <f>SUM(J203,J205,J207,J209,J211)</f>
        <v>0</v>
      </c>
      <c r="K212" s="17"/>
    </row>
    <row r="213" spans="2:11" x14ac:dyDescent="0.3">
      <c r="B213" s="13"/>
      <c r="C213" s="20"/>
      <c r="D213" s="19" t="s">
        <v>113</v>
      </c>
      <c r="E213" s="20"/>
      <c r="F213" s="20"/>
      <c r="G213" s="20"/>
      <c r="H213" s="20"/>
      <c r="I213" s="20"/>
      <c r="J213" s="20"/>
      <c r="K213" s="17"/>
    </row>
    <row r="214" spans="2:11" ht="3.6" customHeight="1" x14ac:dyDescent="0.3">
      <c r="B214" s="51"/>
      <c r="C214" s="47"/>
      <c r="D214" s="354"/>
      <c r="E214" s="48"/>
      <c r="F214" s="354"/>
      <c r="G214" s="639"/>
      <c r="H214" s="639"/>
      <c r="I214" s="48"/>
      <c r="J214" s="49"/>
      <c r="K214" s="17"/>
    </row>
    <row r="215" spans="2:11" x14ac:dyDescent="0.3">
      <c r="B215" s="51"/>
      <c r="C215" s="71"/>
      <c r="D215" s="92" t="s">
        <v>252</v>
      </c>
      <c r="E215" s="236"/>
      <c r="F215" s="92" t="s">
        <v>253</v>
      </c>
      <c r="G215" s="640"/>
      <c r="H215" s="640"/>
      <c r="I215" s="38"/>
      <c r="J215" s="50"/>
      <c r="K215" s="17"/>
    </row>
    <row r="216" spans="2:11" ht="6" customHeight="1" x14ac:dyDescent="0.3">
      <c r="B216" s="51"/>
      <c r="C216" s="71"/>
      <c r="D216" s="39"/>
      <c r="E216" s="38"/>
      <c r="F216" s="73"/>
      <c r="G216" s="74"/>
      <c r="H216" s="74"/>
      <c r="I216" s="38"/>
      <c r="J216" s="50"/>
      <c r="K216" s="17"/>
    </row>
    <row r="217" spans="2:11" x14ac:dyDescent="0.3">
      <c r="B217" s="51"/>
      <c r="C217" s="71"/>
      <c r="D217" s="39" t="s">
        <v>114</v>
      </c>
      <c r="E217" s="39" t="s">
        <v>116</v>
      </c>
      <c r="F217" s="39" t="s">
        <v>254</v>
      </c>
      <c r="G217" s="661" t="s">
        <v>255</v>
      </c>
      <c r="H217" s="661"/>
      <c r="I217" s="39" t="s">
        <v>23</v>
      </c>
      <c r="J217" s="75" t="s">
        <v>9</v>
      </c>
      <c r="K217" s="17"/>
    </row>
    <row r="218" spans="2:11" x14ac:dyDescent="0.3">
      <c r="B218" s="51"/>
      <c r="C218" s="76">
        <v>1</v>
      </c>
      <c r="D218" s="214"/>
      <c r="E218" s="214"/>
      <c r="F218" s="213"/>
      <c r="G218" s="642"/>
      <c r="H218" s="643"/>
      <c r="I218" s="213"/>
      <c r="J218" s="53">
        <f>(((D218*(G218+1.5))+(E218*F218))*G215)*I218</f>
        <v>0</v>
      </c>
      <c r="K218" s="17"/>
    </row>
    <row r="219" spans="2:11" ht="3.6" customHeight="1" x14ac:dyDescent="0.3">
      <c r="B219" s="51"/>
      <c r="C219" s="47"/>
      <c r="D219" s="354"/>
      <c r="E219" s="67"/>
      <c r="F219" s="354"/>
      <c r="G219" s="639"/>
      <c r="H219" s="639"/>
      <c r="I219" s="48"/>
      <c r="J219" s="49"/>
      <c r="K219" s="17"/>
    </row>
    <row r="220" spans="2:11" x14ac:dyDescent="0.3">
      <c r="B220" s="51"/>
      <c r="C220" s="71"/>
      <c r="D220" s="92" t="s">
        <v>252</v>
      </c>
      <c r="E220" s="236"/>
      <c r="F220" s="92" t="s">
        <v>253</v>
      </c>
      <c r="G220" s="640"/>
      <c r="H220" s="640"/>
      <c r="I220" s="38"/>
      <c r="J220" s="50"/>
      <c r="K220" s="17"/>
    </row>
    <row r="221" spans="2:11" ht="6" customHeight="1" x14ac:dyDescent="0.3">
      <c r="B221" s="51"/>
      <c r="C221" s="71"/>
      <c r="D221" s="39"/>
      <c r="E221" s="38"/>
      <c r="F221" s="73"/>
      <c r="G221" s="74"/>
      <c r="H221" s="74"/>
      <c r="I221" s="38"/>
      <c r="J221" s="50"/>
      <c r="K221" s="17"/>
    </row>
    <row r="222" spans="2:11" x14ac:dyDescent="0.3">
      <c r="B222" s="51"/>
      <c r="C222" s="71"/>
      <c r="D222" s="39" t="s">
        <v>114</v>
      </c>
      <c r="E222" s="39" t="s">
        <v>116</v>
      </c>
      <c r="F222" s="39" t="s">
        <v>254</v>
      </c>
      <c r="G222" s="661" t="s">
        <v>255</v>
      </c>
      <c r="H222" s="661"/>
      <c r="I222" s="39" t="s">
        <v>23</v>
      </c>
      <c r="J222" s="75" t="s">
        <v>9</v>
      </c>
      <c r="K222" s="17"/>
    </row>
    <row r="223" spans="2:11" x14ac:dyDescent="0.3">
      <c r="B223" s="51"/>
      <c r="C223" s="76">
        <v>2</v>
      </c>
      <c r="D223" s="214"/>
      <c r="E223" s="214"/>
      <c r="F223" s="213"/>
      <c r="G223" s="642"/>
      <c r="H223" s="643"/>
      <c r="I223" s="213"/>
      <c r="J223" s="53">
        <f>(((D223*(G223+1.5))+(E223*F223))*G220)*I223</f>
        <v>0</v>
      </c>
      <c r="K223" s="17"/>
    </row>
    <row r="224" spans="2:11" ht="3.6" customHeight="1" x14ac:dyDescent="0.3">
      <c r="B224" s="51"/>
      <c r="C224" s="47"/>
      <c r="D224" s="354"/>
      <c r="E224" s="67"/>
      <c r="F224" s="354"/>
      <c r="G224" s="639"/>
      <c r="H224" s="639"/>
      <c r="I224" s="48"/>
      <c r="J224" s="49"/>
      <c r="K224" s="17"/>
    </row>
    <row r="225" spans="2:11" x14ac:dyDescent="0.3">
      <c r="B225" s="51"/>
      <c r="C225" s="71"/>
      <c r="D225" s="92" t="s">
        <v>252</v>
      </c>
      <c r="E225" s="236"/>
      <c r="F225" s="92" t="s">
        <v>253</v>
      </c>
      <c r="G225" s="640"/>
      <c r="H225" s="640"/>
      <c r="I225" s="38"/>
      <c r="J225" s="50"/>
      <c r="K225" s="17"/>
    </row>
    <row r="226" spans="2:11" ht="6" customHeight="1" x14ac:dyDescent="0.3">
      <c r="B226" s="51"/>
      <c r="C226" s="71"/>
      <c r="D226" s="39"/>
      <c r="E226" s="38"/>
      <c r="F226" s="73"/>
      <c r="G226" s="74"/>
      <c r="H226" s="74"/>
      <c r="I226" s="38"/>
      <c r="J226" s="50"/>
      <c r="K226" s="17"/>
    </row>
    <row r="227" spans="2:11" x14ac:dyDescent="0.3">
      <c r="B227" s="51"/>
      <c r="C227" s="71"/>
      <c r="D227" s="39" t="s">
        <v>114</v>
      </c>
      <c r="E227" s="39" t="s">
        <v>116</v>
      </c>
      <c r="F227" s="39" t="s">
        <v>254</v>
      </c>
      <c r="G227" s="661" t="s">
        <v>255</v>
      </c>
      <c r="H227" s="661"/>
      <c r="I227" s="39" t="s">
        <v>23</v>
      </c>
      <c r="J227" s="75" t="s">
        <v>9</v>
      </c>
      <c r="K227" s="17"/>
    </row>
    <row r="228" spans="2:11" x14ac:dyDescent="0.3">
      <c r="B228" s="51"/>
      <c r="C228" s="76">
        <v>3</v>
      </c>
      <c r="D228" s="214"/>
      <c r="E228" s="214"/>
      <c r="F228" s="213"/>
      <c r="G228" s="642"/>
      <c r="H228" s="643"/>
      <c r="I228" s="213"/>
      <c r="J228" s="53">
        <f>(((D228*(G228+1.5))+(E228*F228))*G225)*I228</f>
        <v>0</v>
      </c>
      <c r="K228" s="17"/>
    </row>
    <row r="229" spans="2:11" x14ac:dyDescent="0.3">
      <c r="B229" s="51"/>
      <c r="C229" s="275"/>
      <c r="D229" s="274" t="s">
        <v>119</v>
      </c>
      <c r="E229" s="274"/>
      <c r="F229" s="274"/>
      <c r="G229" s="274"/>
      <c r="H229" s="274"/>
      <c r="I229" s="274"/>
      <c r="J229" s="276">
        <f>SUM(J218,J223,J228)</f>
        <v>0</v>
      </c>
      <c r="K229" s="17"/>
    </row>
    <row r="230" spans="2:11" x14ac:dyDescent="0.3">
      <c r="B230" s="51"/>
      <c r="C230" s="20"/>
      <c r="D230" s="19" t="s">
        <v>256</v>
      </c>
      <c r="E230" s="20"/>
      <c r="F230" s="20"/>
      <c r="G230" s="20"/>
      <c r="H230" s="20"/>
      <c r="I230" s="20"/>
      <c r="J230" s="20"/>
      <c r="K230" s="17"/>
    </row>
    <row r="231" spans="2:11" x14ac:dyDescent="0.3">
      <c r="B231" s="51"/>
      <c r="C231" s="47"/>
      <c r="D231" s="660" t="s">
        <v>121</v>
      </c>
      <c r="E231" s="660"/>
      <c r="F231" s="228" t="s">
        <v>122</v>
      </c>
      <c r="G231" s="228" t="s">
        <v>8</v>
      </c>
      <c r="H231" s="228"/>
      <c r="I231" s="228"/>
      <c r="J231" s="78" t="s">
        <v>9</v>
      </c>
      <c r="K231" s="17"/>
    </row>
    <row r="232" spans="2:11" x14ac:dyDescent="0.3">
      <c r="B232" s="51"/>
      <c r="C232" s="81">
        <v>1</v>
      </c>
      <c r="D232" s="645" t="s">
        <v>123</v>
      </c>
      <c r="E232" s="646"/>
      <c r="F232" s="229"/>
      <c r="G232" s="217"/>
      <c r="H232" s="217"/>
      <c r="I232" s="217"/>
      <c r="J232" s="281">
        <f>F232*G232</f>
        <v>0</v>
      </c>
      <c r="K232" s="17"/>
    </row>
    <row r="233" spans="2:11" x14ac:dyDescent="0.3">
      <c r="B233" s="51"/>
      <c r="C233" s="7">
        <v>2</v>
      </c>
      <c r="D233" s="592" t="s">
        <v>257</v>
      </c>
      <c r="E233" s="593"/>
      <c r="F233" s="231"/>
      <c r="G233" s="358"/>
      <c r="H233" s="358"/>
      <c r="I233" s="358"/>
      <c r="J233" s="292">
        <f>F233*G233</f>
        <v>0</v>
      </c>
      <c r="K233" s="17"/>
    </row>
    <row r="234" spans="2:11" x14ac:dyDescent="0.3">
      <c r="B234" s="51"/>
      <c r="C234" s="7">
        <v>3</v>
      </c>
      <c r="D234" s="592"/>
      <c r="E234" s="593"/>
      <c r="F234" s="231"/>
      <c r="G234" s="358"/>
      <c r="H234" s="358"/>
      <c r="I234" s="358"/>
      <c r="J234" s="292">
        <f>F234*G234</f>
        <v>0</v>
      </c>
      <c r="K234" s="17"/>
    </row>
    <row r="235" spans="2:11" x14ac:dyDescent="0.3">
      <c r="B235" s="51"/>
      <c r="C235" s="7">
        <v>4</v>
      </c>
      <c r="D235" s="645"/>
      <c r="E235" s="646"/>
      <c r="F235" s="231"/>
      <c r="G235" s="358"/>
      <c r="H235" s="358"/>
      <c r="I235" s="358"/>
      <c r="J235" s="292">
        <f>F235*G235</f>
        <v>0</v>
      </c>
      <c r="K235" s="17"/>
    </row>
    <row r="236" spans="2:11" x14ac:dyDescent="0.3">
      <c r="B236" s="51"/>
      <c r="C236" s="7">
        <v>5</v>
      </c>
      <c r="D236" s="592"/>
      <c r="E236" s="593"/>
      <c r="F236" s="231"/>
      <c r="G236" s="358"/>
      <c r="H236" s="358"/>
      <c r="I236" s="358"/>
      <c r="J236" s="292">
        <f t="shared" ref="J236:J241" si="32">F236*G236</f>
        <v>0</v>
      </c>
      <c r="K236" s="17"/>
    </row>
    <row r="237" spans="2:11" x14ac:dyDescent="0.3">
      <c r="B237" s="51"/>
      <c r="C237" s="7">
        <v>6</v>
      </c>
      <c r="D237" s="592"/>
      <c r="E237" s="593"/>
      <c r="F237" s="231"/>
      <c r="G237" s="358"/>
      <c r="H237" s="358"/>
      <c r="I237" s="358"/>
      <c r="J237" s="292">
        <f t="shared" si="32"/>
        <v>0</v>
      </c>
      <c r="K237" s="17"/>
    </row>
    <row r="238" spans="2:11" x14ac:dyDescent="0.3">
      <c r="B238" s="51"/>
      <c r="C238" s="7">
        <v>7</v>
      </c>
      <c r="D238" s="645"/>
      <c r="E238" s="646"/>
      <c r="F238" s="231"/>
      <c r="G238" s="358"/>
      <c r="H238" s="358"/>
      <c r="I238" s="358"/>
      <c r="J238" s="292">
        <f t="shared" si="32"/>
        <v>0</v>
      </c>
      <c r="K238" s="17"/>
    </row>
    <row r="239" spans="2:11" x14ac:dyDescent="0.3">
      <c r="B239" s="51"/>
      <c r="C239" s="7">
        <v>8</v>
      </c>
      <c r="D239" s="592"/>
      <c r="E239" s="593"/>
      <c r="F239" s="231"/>
      <c r="G239" s="358"/>
      <c r="H239" s="358"/>
      <c r="I239" s="358"/>
      <c r="J239" s="292">
        <f t="shared" si="32"/>
        <v>0</v>
      </c>
      <c r="K239" s="17"/>
    </row>
    <row r="240" spans="2:11" x14ac:dyDescent="0.3">
      <c r="B240" s="51"/>
      <c r="C240" s="7">
        <v>9</v>
      </c>
      <c r="D240" s="592"/>
      <c r="E240" s="593"/>
      <c r="F240" s="231"/>
      <c r="G240" s="358"/>
      <c r="H240" s="358"/>
      <c r="I240" s="358"/>
      <c r="J240" s="292">
        <f t="shared" si="32"/>
        <v>0</v>
      </c>
      <c r="K240" s="17"/>
    </row>
    <row r="241" spans="2:11" x14ac:dyDescent="0.3">
      <c r="B241" s="51"/>
      <c r="C241" s="7">
        <v>10</v>
      </c>
      <c r="D241" s="645"/>
      <c r="E241" s="646"/>
      <c r="F241" s="231"/>
      <c r="G241" s="358"/>
      <c r="H241" s="358"/>
      <c r="I241" s="358"/>
      <c r="J241" s="292">
        <f t="shared" si="32"/>
        <v>0</v>
      </c>
      <c r="K241" s="17"/>
    </row>
    <row r="242" spans="2:11" x14ac:dyDescent="0.3">
      <c r="B242" s="51"/>
      <c r="C242" s="171"/>
      <c r="D242" s="141" t="s">
        <v>125</v>
      </c>
      <c r="E242" s="141"/>
      <c r="F242" s="141"/>
      <c r="G242" s="141"/>
      <c r="H242" s="141"/>
      <c r="I242" s="141"/>
      <c r="J242" s="265">
        <f>SUM(J232:J241)</f>
        <v>0</v>
      </c>
      <c r="K242" s="17"/>
    </row>
    <row r="243" spans="2:11" x14ac:dyDescent="0.3">
      <c r="B243" s="51"/>
      <c r="C243" s="20"/>
      <c r="D243" s="19" t="s">
        <v>126</v>
      </c>
      <c r="E243" s="20"/>
      <c r="F243" s="20"/>
      <c r="G243" s="20"/>
      <c r="H243" s="20"/>
      <c r="I243" s="20"/>
      <c r="J243" s="20"/>
      <c r="K243" s="17"/>
    </row>
    <row r="244" spans="2:11" x14ac:dyDescent="0.3">
      <c r="B244" s="51"/>
      <c r="C244" s="47"/>
      <c r="D244" s="352" t="s">
        <v>121</v>
      </c>
      <c r="E244" s="635" t="s">
        <v>258</v>
      </c>
      <c r="F244" s="635"/>
      <c r="G244" s="72" t="s">
        <v>127</v>
      </c>
      <c r="H244" s="72" t="s">
        <v>8</v>
      </c>
      <c r="I244" s="72"/>
      <c r="J244" s="77" t="s">
        <v>9</v>
      </c>
      <c r="K244" s="17"/>
    </row>
    <row r="245" spans="2:11" x14ac:dyDescent="0.3">
      <c r="B245" s="51"/>
      <c r="C245" s="81">
        <v>1</v>
      </c>
      <c r="D245" s="358" t="s">
        <v>292</v>
      </c>
      <c r="E245" s="636"/>
      <c r="F245" s="637"/>
      <c r="G245" s="358"/>
      <c r="H245" s="358"/>
      <c r="I245" s="358"/>
      <c r="J245" s="44">
        <f>G245*H245</f>
        <v>0</v>
      </c>
      <c r="K245" s="17"/>
    </row>
    <row r="246" spans="2:11" x14ac:dyDescent="0.3">
      <c r="B246" s="51"/>
      <c r="C246" s="7"/>
      <c r="D246" s="358"/>
      <c r="E246" s="638"/>
      <c r="F246" s="638"/>
      <c r="G246" s="358"/>
      <c r="H246" s="358"/>
      <c r="I246" s="358"/>
      <c r="J246" s="44">
        <f>G246*H246</f>
        <v>0</v>
      </c>
      <c r="K246" s="17"/>
    </row>
    <row r="247" spans="2:11" x14ac:dyDescent="0.3">
      <c r="B247" s="51"/>
      <c r="C247" s="172"/>
      <c r="D247" s="173" t="s">
        <v>128</v>
      </c>
      <c r="E247" s="174"/>
      <c r="F247" s="362"/>
      <c r="G247" s="174"/>
      <c r="H247" s="174"/>
      <c r="I247" s="174"/>
      <c r="J247" s="265">
        <f>SUM(J245:J246)</f>
        <v>0</v>
      </c>
      <c r="K247" s="17"/>
    </row>
    <row r="248" spans="2:11" ht="12" customHeight="1" x14ac:dyDescent="0.3">
      <c r="B248" s="51"/>
      <c r="C248" s="20"/>
      <c r="D248" s="20"/>
      <c r="E248" s="20"/>
      <c r="F248" s="20"/>
      <c r="G248" s="20"/>
      <c r="H248" s="20"/>
      <c r="I248" s="20"/>
      <c r="J248" s="20"/>
      <c r="K248" s="26"/>
    </row>
    <row r="249" spans="2:11" ht="12" customHeight="1" x14ac:dyDescent="0.3">
      <c r="B249" s="37"/>
      <c r="C249" s="52"/>
      <c r="D249" s="52"/>
      <c r="E249" s="52"/>
      <c r="F249" s="52"/>
      <c r="G249" s="52"/>
      <c r="H249" s="52"/>
      <c r="I249" s="52"/>
      <c r="J249" s="52"/>
    </row>
    <row r="250" spans="2:11" ht="12" customHeight="1" x14ac:dyDescent="0.4">
      <c r="B250" s="9"/>
      <c r="C250" s="10"/>
      <c r="D250" s="11"/>
      <c r="E250" s="10"/>
      <c r="F250" s="10"/>
      <c r="G250" s="10"/>
      <c r="H250" s="10"/>
      <c r="I250" s="10"/>
      <c r="J250" s="10"/>
      <c r="K250" s="12"/>
    </row>
    <row r="251" spans="2:11" ht="15.6" x14ac:dyDescent="0.3">
      <c r="B251" s="13"/>
      <c r="C251" s="14"/>
      <c r="D251" s="15" t="s">
        <v>259</v>
      </c>
      <c r="E251" s="16"/>
      <c r="F251" s="16"/>
      <c r="G251" s="16"/>
      <c r="H251" s="16"/>
      <c r="I251" s="16"/>
      <c r="J251" s="16"/>
      <c r="K251" s="17"/>
    </row>
    <row r="252" spans="2:11" x14ac:dyDescent="0.3">
      <c r="B252" s="13"/>
      <c r="C252" s="20"/>
      <c r="D252" s="19" t="s">
        <v>260</v>
      </c>
      <c r="E252" s="20"/>
      <c r="F252" s="20"/>
      <c r="G252" s="20"/>
      <c r="H252" s="20"/>
      <c r="I252" s="20"/>
      <c r="J252" s="20"/>
      <c r="K252" s="17"/>
    </row>
    <row r="253" spans="2:11" x14ac:dyDescent="0.3">
      <c r="B253" s="13"/>
      <c r="C253" s="43"/>
      <c r="D253" s="360" t="s">
        <v>19</v>
      </c>
      <c r="E253" s="360" t="s">
        <v>20</v>
      </c>
      <c r="F253" s="360" t="s">
        <v>21</v>
      </c>
      <c r="G253" s="360" t="s">
        <v>22</v>
      </c>
      <c r="H253" s="360" t="s">
        <v>23</v>
      </c>
      <c r="I253" s="360"/>
      <c r="J253" s="355" t="s">
        <v>9</v>
      </c>
      <c r="K253" s="17"/>
    </row>
    <row r="254" spans="2:11" x14ac:dyDescent="0.3">
      <c r="B254" s="13"/>
      <c r="C254" s="69">
        <v>1</v>
      </c>
      <c r="D254" s="232"/>
      <c r="E254" s="358"/>
      <c r="F254" s="231"/>
      <c r="G254" s="233"/>
      <c r="H254" s="233"/>
      <c r="I254" s="55"/>
      <c r="J254" s="44">
        <f>F254*G254*H254</f>
        <v>0</v>
      </c>
      <c r="K254" s="17"/>
    </row>
    <row r="255" spans="2:11" x14ac:dyDescent="0.3">
      <c r="B255" s="13"/>
      <c r="C255" s="70">
        <v>2</v>
      </c>
      <c r="D255" s="232"/>
      <c r="E255" s="358"/>
      <c r="F255" s="231"/>
      <c r="G255" s="233"/>
      <c r="H255" s="233"/>
      <c r="I255" s="361"/>
      <c r="J255" s="44">
        <f t="shared" ref="J255:J258" si="33">F255*G255*H255</f>
        <v>0</v>
      </c>
      <c r="K255" s="17"/>
    </row>
    <row r="256" spans="2:11" x14ac:dyDescent="0.3">
      <c r="B256" s="13"/>
      <c r="C256" s="70">
        <v>3</v>
      </c>
      <c r="D256" s="234"/>
      <c r="E256" s="235"/>
      <c r="F256" s="231"/>
      <c r="G256" s="233"/>
      <c r="H256" s="233"/>
      <c r="I256" s="55"/>
      <c r="J256" s="44">
        <f>F256*G256*H256</f>
        <v>0</v>
      </c>
      <c r="K256" s="17"/>
    </row>
    <row r="257" spans="2:11" x14ac:dyDescent="0.3">
      <c r="B257" s="13"/>
      <c r="C257" s="70">
        <v>4</v>
      </c>
      <c r="D257" s="234"/>
      <c r="E257" s="235"/>
      <c r="F257" s="231"/>
      <c r="G257" s="233"/>
      <c r="H257" s="233"/>
      <c r="I257" s="361"/>
      <c r="J257" s="44">
        <f t="shared" si="33"/>
        <v>0</v>
      </c>
      <c r="K257" s="17"/>
    </row>
    <row r="258" spans="2:11" x14ac:dyDescent="0.3">
      <c r="B258" s="13"/>
      <c r="C258" s="70">
        <v>5</v>
      </c>
      <c r="D258" s="234"/>
      <c r="E258" s="235"/>
      <c r="F258" s="231"/>
      <c r="G258" s="233"/>
      <c r="H258" s="233"/>
      <c r="I258" s="55"/>
      <c r="J258" s="44">
        <f t="shared" si="33"/>
        <v>0</v>
      </c>
      <c r="K258" s="17"/>
    </row>
    <row r="259" spans="2:11" x14ac:dyDescent="0.3">
      <c r="B259" s="13"/>
      <c r="C259" s="277"/>
      <c r="D259" s="141" t="s">
        <v>112</v>
      </c>
      <c r="E259" s="172"/>
      <c r="F259" s="172"/>
      <c r="G259" s="172"/>
      <c r="H259" s="172"/>
      <c r="I259" s="172"/>
      <c r="J259" s="265">
        <f>SUM(J254:J258)</f>
        <v>0</v>
      </c>
      <c r="K259" s="17"/>
    </row>
    <row r="260" spans="2:11" x14ac:dyDescent="0.3">
      <c r="B260" s="13"/>
      <c r="C260" s="20"/>
      <c r="D260" s="19" t="s">
        <v>113</v>
      </c>
      <c r="E260" s="20"/>
      <c r="F260" s="20"/>
      <c r="G260" s="20"/>
      <c r="H260" s="20"/>
      <c r="I260" s="20"/>
      <c r="J260" s="20"/>
      <c r="K260" s="17"/>
    </row>
    <row r="261" spans="2:11" ht="3.6" customHeight="1" x14ac:dyDescent="0.3">
      <c r="B261" s="13"/>
      <c r="C261" s="47"/>
      <c r="D261" s="354"/>
      <c r="E261" s="67"/>
      <c r="F261" s="354"/>
      <c r="G261" s="639"/>
      <c r="H261" s="639"/>
      <c r="I261" s="48"/>
      <c r="J261" s="49"/>
      <c r="K261" s="17"/>
    </row>
    <row r="262" spans="2:11" x14ac:dyDescent="0.3">
      <c r="B262" s="13"/>
      <c r="C262" s="71"/>
      <c r="D262" s="92" t="s">
        <v>252</v>
      </c>
      <c r="E262" s="236"/>
      <c r="F262" s="92" t="s">
        <v>253</v>
      </c>
      <c r="G262" s="640"/>
      <c r="H262" s="640"/>
      <c r="I262" s="38"/>
      <c r="J262" s="50"/>
      <c r="K262" s="17"/>
    </row>
    <row r="263" spans="2:11" ht="6" customHeight="1" x14ac:dyDescent="0.3">
      <c r="B263" s="13"/>
      <c r="C263" s="71"/>
      <c r="D263" s="39"/>
      <c r="E263" s="38"/>
      <c r="F263" s="73"/>
      <c r="G263" s="74"/>
      <c r="H263" s="74"/>
      <c r="I263" s="38"/>
      <c r="J263" s="50"/>
      <c r="K263" s="17"/>
    </row>
    <row r="264" spans="2:11" x14ac:dyDescent="0.3">
      <c r="B264" s="13"/>
      <c r="C264" s="71"/>
      <c r="D264" s="39" t="s">
        <v>114</v>
      </c>
      <c r="E264" s="39" t="s">
        <v>116</v>
      </c>
      <c r="F264" s="39" t="s">
        <v>254</v>
      </c>
      <c r="G264" s="641" t="s">
        <v>255</v>
      </c>
      <c r="H264" s="641"/>
      <c r="I264" s="39" t="s">
        <v>23</v>
      </c>
      <c r="J264" s="75" t="s">
        <v>9</v>
      </c>
      <c r="K264" s="17"/>
    </row>
    <row r="265" spans="2:11" x14ac:dyDescent="0.3">
      <c r="B265" s="51"/>
      <c r="C265" s="76">
        <v>1</v>
      </c>
      <c r="D265" s="224"/>
      <c r="E265" s="224"/>
      <c r="F265" s="223"/>
      <c r="G265" s="642"/>
      <c r="H265" s="643"/>
      <c r="I265" s="223"/>
      <c r="J265" s="53">
        <f>((((D265*(G265+1.5))+(E265*F265))*G262)*I265)</f>
        <v>0</v>
      </c>
      <c r="K265" s="17"/>
    </row>
    <row r="266" spans="2:11" ht="3.6" customHeight="1" x14ac:dyDescent="0.3">
      <c r="B266" s="51"/>
      <c r="C266" s="47"/>
      <c r="D266" s="354"/>
      <c r="E266" s="67"/>
      <c r="F266" s="354"/>
      <c r="G266" s="639"/>
      <c r="H266" s="639"/>
      <c r="I266" s="48"/>
      <c r="J266" s="49"/>
      <c r="K266" s="17"/>
    </row>
    <row r="267" spans="2:11" x14ac:dyDescent="0.3">
      <c r="B267" s="51"/>
      <c r="C267" s="71"/>
      <c r="D267" s="92" t="s">
        <v>252</v>
      </c>
      <c r="E267" s="227"/>
      <c r="F267" s="92" t="s">
        <v>253</v>
      </c>
      <c r="G267" s="644"/>
      <c r="H267" s="644"/>
      <c r="I267" s="38"/>
      <c r="J267" s="50"/>
      <c r="K267" s="17"/>
    </row>
    <row r="268" spans="2:11" ht="6" customHeight="1" x14ac:dyDescent="0.3">
      <c r="B268" s="51"/>
      <c r="C268" s="71"/>
      <c r="D268" s="39"/>
      <c r="E268" s="38"/>
      <c r="F268" s="73"/>
      <c r="G268" s="74"/>
      <c r="H268" s="74"/>
      <c r="I268" s="38"/>
      <c r="J268" s="50"/>
      <c r="K268" s="17"/>
    </row>
    <row r="269" spans="2:11" x14ac:dyDescent="0.3">
      <c r="B269" s="51"/>
      <c r="C269" s="71"/>
      <c r="D269" s="39" t="s">
        <v>114</v>
      </c>
      <c r="E269" s="39" t="s">
        <v>116</v>
      </c>
      <c r="F269" s="39" t="s">
        <v>254</v>
      </c>
      <c r="G269" s="641" t="s">
        <v>255</v>
      </c>
      <c r="H269" s="641"/>
      <c r="I269" s="39" t="s">
        <v>23</v>
      </c>
      <c r="J269" s="75" t="s">
        <v>9</v>
      </c>
      <c r="K269" s="17"/>
    </row>
    <row r="270" spans="2:11" x14ac:dyDescent="0.3">
      <c r="B270" s="51"/>
      <c r="C270" s="76">
        <v>2</v>
      </c>
      <c r="D270" s="214"/>
      <c r="E270" s="214"/>
      <c r="F270" s="213"/>
      <c r="G270" s="642"/>
      <c r="H270" s="643"/>
      <c r="I270" s="213"/>
      <c r="J270" s="53">
        <f>((((D270*(G270+1.5))+(E270*F270))*G267)*I270)</f>
        <v>0</v>
      </c>
      <c r="K270" s="17"/>
    </row>
    <row r="271" spans="2:11" ht="3.6" customHeight="1" x14ac:dyDescent="0.3">
      <c r="B271" s="51"/>
      <c r="C271" s="47"/>
      <c r="D271" s="354"/>
      <c r="E271" s="67"/>
      <c r="F271" s="354"/>
      <c r="G271" s="639"/>
      <c r="H271" s="639"/>
      <c r="I271" s="48"/>
      <c r="J271" s="49"/>
      <c r="K271" s="17"/>
    </row>
    <row r="272" spans="2:11" x14ac:dyDescent="0.3">
      <c r="B272" s="51"/>
      <c r="C272" s="71"/>
      <c r="D272" s="92" t="s">
        <v>252</v>
      </c>
      <c r="E272" s="227"/>
      <c r="F272" s="92" t="s">
        <v>253</v>
      </c>
      <c r="G272" s="644"/>
      <c r="H272" s="644"/>
      <c r="I272" s="38"/>
      <c r="J272" s="50"/>
      <c r="K272" s="17"/>
    </row>
    <row r="273" spans="2:11" ht="6" customHeight="1" x14ac:dyDescent="0.3">
      <c r="B273" s="51"/>
      <c r="C273" s="71"/>
      <c r="D273" s="39"/>
      <c r="E273" s="38"/>
      <c r="F273" s="73"/>
      <c r="G273" s="74"/>
      <c r="H273" s="74"/>
      <c r="I273" s="38"/>
      <c r="J273" s="50"/>
      <c r="K273" s="17"/>
    </row>
    <row r="274" spans="2:11" x14ac:dyDescent="0.3">
      <c r="B274" s="51"/>
      <c r="C274" s="71"/>
      <c r="D274" s="39" t="s">
        <v>114</v>
      </c>
      <c r="E274" s="39" t="s">
        <v>116</v>
      </c>
      <c r="F274" s="39" t="s">
        <v>254</v>
      </c>
      <c r="G274" s="641" t="s">
        <v>255</v>
      </c>
      <c r="H274" s="641"/>
      <c r="I274" s="39" t="s">
        <v>23</v>
      </c>
      <c r="J274" s="75" t="s">
        <v>9</v>
      </c>
      <c r="K274" s="17"/>
    </row>
    <row r="275" spans="2:11" x14ac:dyDescent="0.3">
      <c r="B275" s="51"/>
      <c r="C275" s="76">
        <v>3</v>
      </c>
      <c r="D275" s="214"/>
      <c r="E275" s="214"/>
      <c r="F275" s="213"/>
      <c r="G275" s="642"/>
      <c r="H275" s="643"/>
      <c r="I275" s="213"/>
      <c r="J275" s="53">
        <f>((((D275*(G275+1.5))+(E275*F275))*G272)*I275)</f>
        <v>0</v>
      </c>
      <c r="K275" s="17"/>
    </row>
    <row r="276" spans="2:11" x14ac:dyDescent="0.3">
      <c r="B276" s="51"/>
      <c r="C276" s="275"/>
      <c r="D276" s="274" t="s">
        <v>119</v>
      </c>
      <c r="E276" s="274"/>
      <c r="F276" s="274"/>
      <c r="G276" s="274"/>
      <c r="H276" s="274"/>
      <c r="I276" s="274"/>
      <c r="J276" s="276">
        <f>SUM(J265,J270,J275)</f>
        <v>0</v>
      </c>
      <c r="K276" s="17"/>
    </row>
    <row r="277" spans="2:11" x14ac:dyDescent="0.3">
      <c r="B277" s="51"/>
      <c r="C277" s="18"/>
      <c r="D277" s="19" t="s">
        <v>70</v>
      </c>
      <c r="E277" s="18"/>
      <c r="F277" s="18"/>
      <c r="G277" s="18"/>
      <c r="H277" s="18"/>
      <c r="I277" s="18"/>
      <c r="J277" s="18"/>
      <c r="K277" s="17"/>
    </row>
    <row r="278" spans="2:11" x14ac:dyDescent="0.3">
      <c r="B278" s="13"/>
      <c r="C278" s="47"/>
      <c r="D278" s="352" t="s">
        <v>293</v>
      </c>
      <c r="E278" s="352" t="s">
        <v>22</v>
      </c>
      <c r="F278" s="635" t="s">
        <v>294</v>
      </c>
      <c r="G278" s="635"/>
      <c r="H278" s="635" t="s">
        <v>295</v>
      </c>
      <c r="I278" s="635"/>
      <c r="J278" s="78" t="s">
        <v>9</v>
      </c>
      <c r="K278" s="17"/>
    </row>
    <row r="279" spans="2:11" x14ac:dyDescent="0.3">
      <c r="B279" s="51"/>
      <c r="C279" s="6">
        <v>1</v>
      </c>
      <c r="D279" s="237" t="s">
        <v>37</v>
      </c>
      <c r="E279" s="238"/>
      <c r="F279" s="676" t="str">
        <f>IF(D279="Yes","Tokio Marine HCC",IF(D279="No","[enter vendor here]"," "))</f>
        <v xml:space="preserve"> </v>
      </c>
      <c r="G279" s="677"/>
      <c r="H279" s="676" t="str">
        <f>IF(D279="Yes",30,IF(D279="No"," "," "))</f>
        <v xml:space="preserve"> </v>
      </c>
      <c r="I279" s="677"/>
      <c r="J279" s="80">
        <f>IFERROR(E279*H279,0)</f>
        <v>0</v>
      </c>
      <c r="K279" s="17"/>
    </row>
    <row r="280" spans="2:11" x14ac:dyDescent="0.3">
      <c r="B280" s="51"/>
      <c r="C280" s="171"/>
      <c r="D280" s="141" t="s">
        <v>296</v>
      </c>
      <c r="E280" s="141"/>
      <c r="F280" s="141"/>
      <c r="G280" s="141"/>
      <c r="H280" s="141"/>
      <c r="I280" s="141"/>
      <c r="J280" s="265">
        <f>J279</f>
        <v>0</v>
      </c>
      <c r="K280" s="17"/>
    </row>
    <row r="281" spans="2:11" x14ac:dyDescent="0.3">
      <c r="B281" s="51"/>
      <c r="C281" s="20"/>
      <c r="D281" s="19" t="s">
        <v>256</v>
      </c>
      <c r="E281" s="20"/>
      <c r="F281" s="20"/>
      <c r="G281" s="20"/>
      <c r="H281" s="20"/>
      <c r="I281" s="20"/>
      <c r="J281" s="20"/>
      <c r="K281" s="17"/>
    </row>
    <row r="282" spans="2:11" x14ac:dyDescent="0.3">
      <c r="B282" s="13"/>
      <c r="C282" s="47"/>
      <c r="D282" s="660" t="s">
        <v>121</v>
      </c>
      <c r="E282" s="660"/>
      <c r="F282" s="228" t="s">
        <v>122</v>
      </c>
      <c r="G282" s="228" t="s">
        <v>8</v>
      </c>
      <c r="H282" s="228"/>
      <c r="I282" s="228"/>
      <c r="J282" s="78" t="s">
        <v>9</v>
      </c>
      <c r="K282" s="17"/>
    </row>
    <row r="283" spans="2:11" x14ac:dyDescent="0.3">
      <c r="B283" s="51"/>
      <c r="C283" s="81">
        <v>1</v>
      </c>
      <c r="D283" s="645" t="s">
        <v>123</v>
      </c>
      <c r="E283" s="646"/>
      <c r="F283" s="229"/>
      <c r="G283" s="217"/>
      <c r="H283" s="217"/>
      <c r="I283" s="217"/>
      <c r="J283" s="281">
        <f>F283*G283</f>
        <v>0</v>
      </c>
      <c r="K283" s="17"/>
    </row>
    <row r="284" spans="2:11" x14ac:dyDescent="0.3">
      <c r="B284" s="51"/>
      <c r="C284" s="7">
        <v>2</v>
      </c>
      <c r="D284" s="592" t="s">
        <v>257</v>
      </c>
      <c r="E284" s="593"/>
      <c r="F284" s="231"/>
      <c r="G284" s="358"/>
      <c r="H284" s="358"/>
      <c r="I284" s="358"/>
      <c r="J284" s="292">
        <f>F284*G284</f>
        <v>0</v>
      </c>
      <c r="K284" s="17"/>
    </row>
    <row r="285" spans="2:11" x14ac:dyDescent="0.3">
      <c r="B285" s="51"/>
      <c r="C285" s="7">
        <v>3</v>
      </c>
      <c r="D285" s="592" t="s">
        <v>124</v>
      </c>
      <c r="E285" s="593"/>
      <c r="F285" s="231"/>
      <c r="G285" s="358"/>
      <c r="H285" s="358"/>
      <c r="I285" s="358"/>
      <c r="J285" s="292">
        <f>F285*G285</f>
        <v>0</v>
      </c>
      <c r="K285" s="17"/>
    </row>
    <row r="286" spans="2:11" x14ac:dyDescent="0.3">
      <c r="B286" s="51"/>
      <c r="C286" s="7">
        <v>4</v>
      </c>
      <c r="D286" s="592"/>
      <c r="E286" s="593"/>
      <c r="F286" s="231"/>
      <c r="G286" s="358"/>
      <c r="H286" s="358"/>
      <c r="I286" s="358"/>
      <c r="J286" s="292">
        <f t="shared" ref="J286:J292" si="34">F286*G286</f>
        <v>0</v>
      </c>
      <c r="K286" s="17"/>
    </row>
    <row r="287" spans="2:11" x14ac:dyDescent="0.3">
      <c r="B287" s="51"/>
      <c r="C287" s="7">
        <v>5</v>
      </c>
      <c r="D287" s="645"/>
      <c r="E287" s="646"/>
      <c r="F287" s="231"/>
      <c r="G287" s="358"/>
      <c r="H287" s="358"/>
      <c r="I287" s="358"/>
      <c r="J287" s="292">
        <f t="shared" si="34"/>
        <v>0</v>
      </c>
      <c r="K287" s="17"/>
    </row>
    <row r="288" spans="2:11" x14ac:dyDescent="0.3">
      <c r="B288" s="51"/>
      <c r="C288" s="7">
        <v>6</v>
      </c>
      <c r="D288" s="592"/>
      <c r="E288" s="593"/>
      <c r="F288" s="231"/>
      <c r="G288" s="358"/>
      <c r="H288" s="358"/>
      <c r="I288" s="358"/>
      <c r="J288" s="292">
        <f t="shared" si="34"/>
        <v>0</v>
      </c>
      <c r="K288" s="17"/>
    </row>
    <row r="289" spans="2:11" x14ac:dyDescent="0.3">
      <c r="B289" s="51"/>
      <c r="C289" s="7">
        <v>7</v>
      </c>
      <c r="D289" s="592"/>
      <c r="E289" s="593"/>
      <c r="F289" s="231"/>
      <c r="G289" s="358"/>
      <c r="H289" s="358"/>
      <c r="I289" s="358"/>
      <c r="J289" s="292">
        <f t="shared" si="34"/>
        <v>0</v>
      </c>
      <c r="K289" s="17"/>
    </row>
    <row r="290" spans="2:11" x14ac:dyDescent="0.3">
      <c r="B290" s="51"/>
      <c r="C290" s="7">
        <v>8</v>
      </c>
      <c r="D290" s="592"/>
      <c r="E290" s="593"/>
      <c r="F290" s="231"/>
      <c r="G290" s="358"/>
      <c r="H290" s="358"/>
      <c r="I290" s="358"/>
      <c r="J290" s="292">
        <f t="shared" si="34"/>
        <v>0</v>
      </c>
      <c r="K290" s="17"/>
    </row>
    <row r="291" spans="2:11" x14ac:dyDescent="0.3">
      <c r="B291" s="51"/>
      <c r="C291" s="7">
        <v>9</v>
      </c>
      <c r="D291" s="645"/>
      <c r="E291" s="646"/>
      <c r="F291" s="231"/>
      <c r="G291" s="358"/>
      <c r="H291" s="358"/>
      <c r="I291" s="358"/>
      <c r="J291" s="292">
        <f t="shared" si="34"/>
        <v>0</v>
      </c>
      <c r="K291" s="17"/>
    </row>
    <row r="292" spans="2:11" x14ac:dyDescent="0.3">
      <c r="B292" s="51"/>
      <c r="C292" s="7">
        <v>10</v>
      </c>
      <c r="D292" s="592"/>
      <c r="E292" s="593"/>
      <c r="F292" s="231"/>
      <c r="G292" s="358"/>
      <c r="H292" s="358"/>
      <c r="I292" s="358"/>
      <c r="J292" s="292">
        <f t="shared" si="34"/>
        <v>0</v>
      </c>
      <c r="K292" s="17"/>
    </row>
    <row r="293" spans="2:11" x14ac:dyDescent="0.3">
      <c r="B293" s="51"/>
      <c r="C293" s="171"/>
      <c r="D293" s="141" t="s">
        <v>125</v>
      </c>
      <c r="E293" s="141"/>
      <c r="F293" s="141"/>
      <c r="G293" s="141"/>
      <c r="H293" s="141"/>
      <c r="I293" s="141"/>
      <c r="J293" s="265">
        <f>SUM(J283:J292)</f>
        <v>0</v>
      </c>
      <c r="K293" s="17"/>
    </row>
    <row r="294" spans="2:11" x14ac:dyDescent="0.3">
      <c r="B294" s="51"/>
      <c r="C294" s="20"/>
      <c r="D294" s="19" t="s">
        <v>126</v>
      </c>
      <c r="E294" s="20"/>
      <c r="F294" s="20"/>
      <c r="G294" s="20"/>
      <c r="H294" s="20"/>
      <c r="I294" s="20"/>
      <c r="J294" s="20"/>
      <c r="K294" s="17"/>
    </row>
    <row r="295" spans="2:11" x14ac:dyDescent="0.3">
      <c r="B295" s="51"/>
      <c r="C295" s="47"/>
      <c r="D295" s="352" t="s">
        <v>121</v>
      </c>
      <c r="E295" s="635" t="s">
        <v>258</v>
      </c>
      <c r="F295" s="635"/>
      <c r="G295" s="72" t="s">
        <v>127</v>
      </c>
      <c r="H295" s="72" t="s">
        <v>8</v>
      </c>
      <c r="I295" s="72"/>
      <c r="J295" s="77" t="s">
        <v>9</v>
      </c>
      <c r="K295" s="17"/>
    </row>
    <row r="296" spans="2:11" x14ac:dyDescent="0.3">
      <c r="B296" s="51"/>
      <c r="C296" s="81">
        <v>1</v>
      </c>
      <c r="D296" s="358" t="s">
        <v>292</v>
      </c>
      <c r="E296" s="636"/>
      <c r="F296" s="637"/>
      <c r="G296" s="358"/>
      <c r="H296" s="358"/>
      <c r="I296" s="358"/>
      <c r="J296" s="44">
        <f>G296*H296</f>
        <v>0</v>
      </c>
      <c r="K296" s="17"/>
    </row>
    <row r="297" spans="2:11" x14ac:dyDescent="0.3">
      <c r="B297" s="51"/>
      <c r="C297" s="7"/>
      <c r="D297" s="358"/>
      <c r="E297" s="638"/>
      <c r="F297" s="638"/>
      <c r="G297" s="358"/>
      <c r="H297" s="358"/>
      <c r="I297" s="361"/>
      <c r="J297" s="44">
        <f>G297*H297</f>
        <v>0</v>
      </c>
      <c r="K297" s="17"/>
    </row>
    <row r="298" spans="2:11" x14ac:dyDescent="0.3">
      <c r="B298" s="51"/>
      <c r="C298" s="172"/>
      <c r="D298" s="173" t="s">
        <v>128</v>
      </c>
      <c r="E298" s="174"/>
      <c r="F298" s="362"/>
      <c r="G298" s="174"/>
      <c r="H298" s="174"/>
      <c r="I298" s="174"/>
      <c r="J298" s="265">
        <f>SUM(J296:J297)</f>
        <v>0</v>
      </c>
      <c r="K298" s="17"/>
    </row>
    <row r="299" spans="2:11" ht="12" customHeight="1" x14ac:dyDescent="0.3">
      <c r="B299" s="57"/>
      <c r="C299" s="25"/>
      <c r="D299" s="25"/>
      <c r="E299" s="25"/>
      <c r="F299" s="25"/>
      <c r="G299" s="25"/>
      <c r="H299" s="25"/>
      <c r="I299" s="25"/>
      <c r="J299" s="25"/>
      <c r="K299" s="26"/>
    </row>
    <row r="300" spans="2:11" ht="12" customHeight="1" x14ac:dyDescent="0.3"/>
    <row r="301" spans="2:11" ht="12" customHeight="1" x14ac:dyDescent="0.4">
      <c r="B301" s="9"/>
      <c r="C301" s="10"/>
      <c r="D301" s="11"/>
      <c r="E301" s="10"/>
      <c r="F301" s="10"/>
      <c r="G301" s="10"/>
      <c r="H301" s="10"/>
      <c r="I301" s="10"/>
      <c r="J301" s="10"/>
      <c r="K301" s="12"/>
    </row>
    <row r="302" spans="2:11" ht="15.6" x14ac:dyDescent="0.3">
      <c r="B302" s="13"/>
      <c r="C302" s="59"/>
      <c r="D302" s="60" t="s">
        <v>262</v>
      </c>
      <c r="E302" s="61"/>
      <c r="F302" s="61"/>
      <c r="G302" s="61"/>
      <c r="H302" s="61"/>
      <c r="I302" s="61"/>
      <c r="J302" s="65">
        <f>SUM(J212, J229,J242, J247)</f>
        <v>0</v>
      </c>
      <c r="K302" s="17"/>
    </row>
    <row r="303" spans="2:11" ht="6" customHeight="1" x14ac:dyDescent="0.3">
      <c r="B303" s="13"/>
      <c r="C303" s="20"/>
      <c r="D303" s="20"/>
      <c r="E303" s="20"/>
      <c r="F303" s="20"/>
      <c r="G303" s="20"/>
      <c r="H303" s="20"/>
      <c r="I303" s="20"/>
      <c r="J303" s="21"/>
      <c r="K303" s="17"/>
    </row>
    <row r="304" spans="2:11" ht="15.6" x14ac:dyDescent="0.3">
      <c r="B304" s="13"/>
      <c r="C304" s="59"/>
      <c r="D304" s="60" t="s">
        <v>263</v>
      </c>
      <c r="E304" s="61"/>
      <c r="F304" s="61"/>
      <c r="G304" s="61"/>
      <c r="H304" s="61"/>
      <c r="I304" s="61"/>
      <c r="J304" s="65">
        <f>SUM(J259, J276, J280,J293, J298)</f>
        <v>0</v>
      </c>
      <c r="K304" s="17"/>
    </row>
    <row r="305" spans="2:11" ht="6" customHeight="1" x14ac:dyDescent="0.3">
      <c r="B305" s="13"/>
      <c r="C305" s="20"/>
      <c r="D305" s="20"/>
      <c r="E305" s="20"/>
      <c r="F305" s="20"/>
      <c r="G305" s="20"/>
      <c r="H305" s="20"/>
      <c r="I305" s="20"/>
      <c r="J305" s="21"/>
      <c r="K305" s="17"/>
    </row>
    <row r="306" spans="2:11" ht="15.6" x14ac:dyDescent="0.3">
      <c r="B306" s="13"/>
      <c r="C306" s="62"/>
      <c r="D306" s="63" t="s">
        <v>264</v>
      </c>
      <c r="E306" s="64"/>
      <c r="F306" s="64"/>
      <c r="G306" s="64"/>
      <c r="H306" s="64"/>
      <c r="I306" s="64"/>
      <c r="J306" s="66">
        <f>J302+J304</f>
        <v>0</v>
      </c>
      <c r="K306" s="17"/>
    </row>
    <row r="307" spans="2:11" ht="12" customHeight="1" x14ac:dyDescent="0.3">
      <c r="B307" s="24"/>
      <c r="C307" s="25"/>
      <c r="D307" s="25"/>
      <c r="E307" s="25"/>
      <c r="F307" s="25"/>
      <c r="G307" s="25"/>
      <c r="H307" s="25"/>
      <c r="I307" s="25"/>
      <c r="J307" s="25"/>
      <c r="K307" s="26"/>
    </row>
    <row r="308" spans="2:11" ht="12" customHeight="1" x14ac:dyDescent="0.3"/>
    <row r="309" spans="2:11" ht="21" x14ac:dyDescent="0.4">
      <c r="B309" s="33"/>
      <c r="C309" s="34"/>
      <c r="D309" s="35" t="s">
        <v>136</v>
      </c>
      <c r="E309" s="34"/>
      <c r="F309" s="34"/>
      <c r="G309" s="34"/>
      <c r="H309" s="34"/>
      <c r="I309" s="34"/>
      <c r="J309" s="34"/>
      <c r="K309" s="36"/>
    </row>
    <row r="310" spans="2:11" ht="12" customHeight="1" x14ac:dyDescent="0.3"/>
    <row r="311" spans="2:11" ht="12" customHeight="1" x14ac:dyDescent="0.4">
      <c r="B311" s="9"/>
      <c r="C311" s="10"/>
      <c r="D311" s="11"/>
      <c r="E311" s="10"/>
      <c r="F311" s="10"/>
      <c r="G311" s="10"/>
      <c r="H311" s="10"/>
      <c r="I311" s="10"/>
      <c r="J311" s="10"/>
      <c r="K311" s="12"/>
    </row>
    <row r="312" spans="2:11" ht="15.6" x14ac:dyDescent="0.3">
      <c r="B312" s="13"/>
      <c r="C312" s="14"/>
      <c r="D312" s="239" t="s">
        <v>55</v>
      </c>
      <c r="E312" s="16"/>
      <c r="F312" s="16"/>
      <c r="G312" s="16"/>
      <c r="H312" s="16"/>
      <c r="I312" s="16"/>
      <c r="J312" s="16"/>
      <c r="K312" s="17"/>
    </row>
    <row r="313" spans="2:11" ht="12" customHeight="1" x14ac:dyDescent="0.3">
      <c r="B313" s="13"/>
      <c r="C313" s="18"/>
      <c r="D313" s="19"/>
      <c r="E313" s="18"/>
      <c r="F313" s="18"/>
      <c r="G313" s="18"/>
      <c r="H313" s="18"/>
      <c r="I313" s="18"/>
      <c r="J313" s="18"/>
      <c r="K313" s="17"/>
    </row>
    <row r="314" spans="2:11" x14ac:dyDescent="0.3">
      <c r="B314" s="13"/>
      <c r="C314" s="4"/>
      <c r="D314" s="5" t="s">
        <v>130</v>
      </c>
      <c r="E314" s="360"/>
      <c r="F314" s="360"/>
      <c r="G314" s="360"/>
      <c r="H314" s="360"/>
      <c r="I314" s="360"/>
      <c r="J314" s="355" t="s">
        <v>9</v>
      </c>
      <c r="K314" s="17"/>
    </row>
    <row r="315" spans="2:11" x14ac:dyDescent="0.3">
      <c r="B315" s="13"/>
      <c r="C315" s="6"/>
      <c r="D315" s="96" t="s">
        <v>43</v>
      </c>
      <c r="E315" s="98"/>
      <c r="F315" s="98"/>
      <c r="G315" s="98"/>
      <c r="H315" s="99"/>
      <c r="I315" s="607">
        <f>J68</f>
        <v>0</v>
      </c>
      <c r="J315" s="608"/>
      <c r="K315" s="17"/>
    </row>
    <row r="316" spans="2:11" x14ac:dyDescent="0.3">
      <c r="B316" s="13"/>
      <c r="C316" s="7"/>
      <c r="D316" s="97" t="s">
        <v>63</v>
      </c>
      <c r="E316" s="100"/>
      <c r="F316" s="100"/>
      <c r="G316" s="100"/>
      <c r="H316" s="101"/>
      <c r="I316" s="594">
        <f>J70</f>
        <v>0</v>
      </c>
      <c r="J316" s="595"/>
      <c r="K316" s="17"/>
    </row>
    <row r="317" spans="2:11" x14ac:dyDescent="0.3">
      <c r="B317" s="13"/>
      <c r="C317" s="7"/>
      <c r="D317" s="97" t="s">
        <v>266</v>
      </c>
      <c r="E317" s="100"/>
      <c r="F317" s="100"/>
      <c r="G317" s="100"/>
      <c r="H317" s="101"/>
      <c r="I317" s="594">
        <f>J302</f>
        <v>0</v>
      </c>
      <c r="J317" s="595"/>
      <c r="K317" s="17"/>
    </row>
    <row r="318" spans="2:11" x14ac:dyDescent="0.3">
      <c r="B318" s="13"/>
      <c r="C318" s="7"/>
      <c r="D318" s="97" t="s">
        <v>259</v>
      </c>
      <c r="E318" s="100"/>
      <c r="F318" s="100"/>
      <c r="G318" s="100"/>
      <c r="H318" s="101"/>
      <c r="I318" s="594">
        <f>J304</f>
        <v>0</v>
      </c>
      <c r="J318" s="595"/>
      <c r="K318" s="17"/>
    </row>
    <row r="319" spans="2:11" x14ac:dyDescent="0.3">
      <c r="B319" s="13"/>
      <c r="C319" s="7"/>
      <c r="D319" s="97" t="s">
        <v>2</v>
      </c>
      <c r="E319" s="100"/>
      <c r="F319" s="100"/>
      <c r="G319" s="100"/>
      <c r="H319" s="101"/>
      <c r="I319" s="594">
        <f>J183</f>
        <v>0</v>
      </c>
      <c r="J319" s="595"/>
      <c r="K319" s="17"/>
    </row>
    <row r="320" spans="2:11" x14ac:dyDescent="0.3">
      <c r="B320" s="13"/>
      <c r="C320" s="7"/>
      <c r="D320" s="97" t="s">
        <v>97</v>
      </c>
      <c r="E320" s="100"/>
      <c r="F320" s="100"/>
      <c r="G320" s="100"/>
      <c r="H320" s="101"/>
      <c r="I320" s="594">
        <f>J185</f>
        <v>0</v>
      </c>
      <c r="J320" s="595"/>
      <c r="K320" s="17"/>
    </row>
    <row r="321" spans="2:11" x14ac:dyDescent="0.3">
      <c r="B321" s="13"/>
      <c r="C321" s="7"/>
      <c r="D321" s="97" t="s">
        <v>154</v>
      </c>
      <c r="E321" s="100"/>
      <c r="F321" s="100"/>
      <c r="G321" s="100"/>
      <c r="H321" s="101"/>
      <c r="I321" s="594">
        <f>J187</f>
        <v>0</v>
      </c>
      <c r="J321" s="595"/>
      <c r="K321" s="17"/>
    </row>
    <row r="322" spans="2:11" x14ac:dyDescent="0.3">
      <c r="B322" s="13"/>
      <c r="C322" s="7"/>
      <c r="D322" s="97" t="s">
        <v>239</v>
      </c>
      <c r="E322" s="100"/>
      <c r="F322" s="100"/>
      <c r="G322" s="100"/>
      <c r="H322" s="101"/>
      <c r="I322" s="594">
        <f>J189</f>
        <v>0</v>
      </c>
      <c r="J322" s="595"/>
      <c r="K322" s="17"/>
    </row>
    <row r="323" spans="2:11" x14ac:dyDescent="0.3">
      <c r="B323" s="13"/>
      <c r="C323" s="7"/>
      <c r="D323" s="97" t="s">
        <v>243</v>
      </c>
      <c r="E323" s="100"/>
      <c r="F323" s="100"/>
      <c r="G323" s="100"/>
      <c r="H323" s="101"/>
      <c r="I323" s="594">
        <f>J191</f>
        <v>0</v>
      </c>
      <c r="J323" s="595"/>
      <c r="K323" s="17"/>
    </row>
    <row r="324" spans="2:11" x14ac:dyDescent="0.3">
      <c r="B324" s="13"/>
      <c r="C324" s="7"/>
      <c r="D324" s="97"/>
      <c r="E324" s="109"/>
      <c r="F324" s="356"/>
      <c r="G324" s="356"/>
      <c r="H324" s="357"/>
      <c r="I324" s="594"/>
      <c r="J324" s="595"/>
      <c r="K324" s="17"/>
    </row>
    <row r="325" spans="2:11" x14ac:dyDescent="0.3">
      <c r="B325" s="13"/>
      <c r="C325" s="7"/>
      <c r="D325" s="97"/>
      <c r="E325" s="100"/>
      <c r="F325" s="100"/>
      <c r="G325" s="100"/>
      <c r="H325" s="101"/>
      <c r="I325" s="594"/>
      <c r="J325" s="595"/>
      <c r="K325" s="17"/>
    </row>
    <row r="326" spans="2:11" x14ac:dyDescent="0.3">
      <c r="B326" s="13"/>
      <c r="C326" s="7"/>
      <c r="D326" s="97"/>
      <c r="E326" s="100"/>
      <c r="F326" s="100"/>
      <c r="G326" s="100"/>
      <c r="H326" s="101"/>
      <c r="I326" s="594"/>
      <c r="J326" s="595"/>
      <c r="K326" s="17"/>
    </row>
    <row r="327" spans="2:11" x14ac:dyDescent="0.3">
      <c r="B327" s="13"/>
      <c r="C327" s="102"/>
      <c r="D327" s="103" t="s">
        <v>133</v>
      </c>
      <c r="E327" s="103"/>
      <c r="F327" s="103"/>
      <c r="G327" s="103"/>
      <c r="H327" s="103"/>
      <c r="I327" s="650">
        <f>SUM(I315:J326)</f>
        <v>0</v>
      </c>
      <c r="J327" s="651"/>
      <c r="K327" s="17"/>
    </row>
    <row r="328" spans="2:11" x14ac:dyDescent="0.3">
      <c r="B328" s="13"/>
      <c r="C328" s="104"/>
      <c r="D328" s="105" t="s">
        <v>134</v>
      </c>
      <c r="E328" s="105"/>
      <c r="F328" s="105"/>
      <c r="G328" s="105"/>
      <c r="H328" s="105"/>
      <c r="I328" s="652">
        <f>SUM(I315:J318,I320:J323)</f>
        <v>0</v>
      </c>
      <c r="J328" s="653"/>
      <c r="K328" s="17"/>
    </row>
    <row r="329" spans="2:11" x14ac:dyDescent="0.3">
      <c r="B329" s="13"/>
      <c r="C329" s="106"/>
      <c r="D329" s="121" t="str">
        <f>VLOOKUP(D312,Lists!B25:C29,2,FALSE)</f>
        <v xml:space="preserve">   </v>
      </c>
      <c r="E329" s="121"/>
      <c r="F329" s="121"/>
      <c r="G329" s="121"/>
      <c r="H329" s="121"/>
      <c r="I329" s="674">
        <v>0</v>
      </c>
      <c r="J329" s="675"/>
      <c r="K329" s="17"/>
    </row>
    <row r="330" spans="2:11" x14ac:dyDescent="0.3">
      <c r="B330" s="13"/>
      <c r="C330" s="107"/>
      <c r="D330" s="108" t="s">
        <v>136</v>
      </c>
      <c r="E330" s="108"/>
      <c r="F330" s="108"/>
      <c r="G330" s="108"/>
      <c r="H330" s="108"/>
      <c r="I330" s="656">
        <f>IFERROR(I328*I329,I328*0)</f>
        <v>0</v>
      </c>
      <c r="J330" s="657"/>
      <c r="K330" s="17"/>
    </row>
    <row r="331" spans="2:11" ht="12" customHeight="1" x14ac:dyDescent="0.3">
      <c r="B331" s="24"/>
      <c r="C331" s="89"/>
      <c r="D331" s="89"/>
      <c r="E331" s="89"/>
      <c r="F331" s="89"/>
      <c r="G331" s="89"/>
      <c r="H331" s="89"/>
      <c r="I331" s="89"/>
      <c r="J331" s="89"/>
      <c r="K331" s="26"/>
    </row>
    <row r="332" spans="2:11" ht="12" customHeight="1" x14ac:dyDescent="0.3">
      <c r="C332" s="1"/>
      <c r="D332" s="1"/>
      <c r="E332" s="1"/>
      <c r="F332" s="1"/>
      <c r="G332" s="1"/>
      <c r="H332" s="1"/>
      <c r="I332" s="1"/>
      <c r="J332" s="1"/>
    </row>
    <row r="333" spans="2:11" ht="12" customHeight="1" x14ac:dyDescent="0.4">
      <c r="B333" s="9"/>
      <c r="C333" s="10"/>
      <c r="D333" s="11"/>
      <c r="E333" s="10"/>
      <c r="F333" s="10"/>
      <c r="G333" s="10"/>
      <c r="H333" s="10"/>
      <c r="I333" s="10"/>
      <c r="J333" s="10"/>
      <c r="K333" s="111"/>
    </row>
    <row r="334" spans="2:11" ht="15.6" x14ac:dyDescent="0.3">
      <c r="B334" s="13"/>
      <c r="C334" s="59"/>
      <c r="D334" s="60" t="s">
        <v>137</v>
      </c>
      <c r="E334" s="61"/>
      <c r="F334" s="61"/>
      <c r="G334" s="61"/>
      <c r="H334" s="61"/>
      <c r="I334" s="61"/>
      <c r="J334" s="65">
        <f>I327</f>
        <v>0</v>
      </c>
      <c r="K334" s="88"/>
    </row>
    <row r="335" spans="2:11" ht="6" customHeight="1" x14ac:dyDescent="0.3">
      <c r="B335" s="13"/>
      <c r="C335" s="20"/>
      <c r="D335" s="20"/>
      <c r="E335" s="20"/>
      <c r="F335" s="20"/>
      <c r="G335" s="20"/>
      <c r="H335" s="20"/>
      <c r="I335" s="20"/>
      <c r="J335" s="21"/>
      <c r="K335" s="88"/>
    </row>
    <row r="336" spans="2:11" ht="15.6" x14ac:dyDescent="0.3">
      <c r="B336" s="13"/>
      <c r="C336" s="59"/>
      <c r="D336" s="60" t="s">
        <v>138</v>
      </c>
      <c r="E336" s="61"/>
      <c r="F336" s="61"/>
      <c r="G336" s="61"/>
      <c r="H336" s="61"/>
      <c r="I336" s="61"/>
      <c r="J336" s="65">
        <f>I330</f>
        <v>0</v>
      </c>
      <c r="K336" s="88"/>
    </row>
    <row r="337" spans="2:11" ht="6" customHeight="1" x14ac:dyDescent="0.3">
      <c r="B337" s="13"/>
      <c r="C337" s="20"/>
      <c r="D337" s="20"/>
      <c r="E337" s="20"/>
      <c r="F337" s="20"/>
      <c r="G337" s="20"/>
      <c r="H337" s="20"/>
      <c r="I337" s="20"/>
      <c r="J337" s="21"/>
      <c r="K337" s="88"/>
    </row>
    <row r="338" spans="2:11" ht="15.6" x14ac:dyDescent="0.3">
      <c r="B338" s="13"/>
      <c r="C338" s="62"/>
      <c r="D338" s="63" t="s">
        <v>297</v>
      </c>
      <c r="E338" s="64"/>
      <c r="F338" s="64"/>
      <c r="G338" s="64"/>
      <c r="H338" s="64"/>
      <c r="I338" s="64"/>
      <c r="J338" s="66">
        <f>(J334+J336)</f>
        <v>0</v>
      </c>
      <c r="K338" s="88"/>
    </row>
    <row r="339" spans="2:11" ht="12" customHeight="1" x14ac:dyDescent="0.3">
      <c r="B339" s="24"/>
      <c r="C339" s="25"/>
      <c r="D339" s="25"/>
      <c r="E339" s="25"/>
      <c r="F339" s="25"/>
      <c r="G339" s="25"/>
      <c r="H339" s="25"/>
      <c r="I339" s="25"/>
      <c r="J339" s="25"/>
      <c r="K339" s="26"/>
    </row>
  </sheetData>
  <mergeCells count="252">
    <mergeCell ref="I325:J325"/>
    <mergeCell ref="I326:J326"/>
    <mergeCell ref="I327:J327"/>
    <mergeCell ref="I328:J328"/>
    <mergeCell ref="I329:J329"/>
    <mergeCell ref="I330:J330"/>
    <mergeCell ref="I319:J319"/>
    <mergeCell ref="I320:J320"/>
    <mergeCell ref="I321:J321"/>
    <mergeCell ref="I322:J322"/>
    <mergeCell ref="I323:J323"/>
    <mergeCell ref="I324:J324"/>
    <mergeCell ref="E296:F296"/>
    <mergeCell ref="E297:F297"/>
    <mergeCell ref="I315:J315"/>
    <mergeCell ref="I316:J316"/>
    <mergeCell ref="I317:J317"/>
    <mergeCell ref="I318:J318"/>
    <mergeCell ref="D288:E288"/>
    <mergeCell ref="D289:E289"/>
    <mergeCell ref="D290:E290"/>
    <mergeCell ref="D291:E291"/>
    <mergeCell ref="D292:E292"/>
    <mergeCell ref="E295:F295"/>
    <mergeCell ref="D282:E282"/>
    <mergeCell ref="D283:E283"/>
    <mergeCell ref="D284:E284"/>
    <mergeCell ref="D285:E285"/>
    <mergeCell ref="D286:E286"/>
    <mergeCell ref="D287:E287"/>
    <mergeCell ref="G274:H274"/>
    <mergeCell ref="G275:H275"/>
    <mergeCell ref="F278:G278"/>
    <mergeCell ref="H278:I278"/>
    <mergeCell ref="F279:G279"/>
    <mergeCell ref="H279:I279"/>
    <mergeCell ref="G266:H266"/>
    <mergeCell ref="G267:H267"/>
    <mergeCell ref="G269:H269"/>
    <mergeCell ref="G270:H270"/>
    <mergeCell ref="G271:H271"/>
    <mergeCell ref="G272:H272"/>
    <mergeCell ref="E245:F245"/>
    <mergeCell ref="E246:F246"/>
    <mergeCell ref="G261:H261"/>
    <mergeCell ref="G262:H262"/>
    <mergeCell ref="G264:H264"/>
    <mergeCell ref="G265:H265"/>
    <mergeCell ref="D237:E237"/>
    <mergeCell ref="D238:E238"/>
    <mergeCell ref="D239:E239"/>
    <mergeCell ref="D240:E240"/>
    <mergeCell ref="D241:E241"/>
    <mergeCell ref="E244:F244"/>
    <mergeCell ref="D231:E231"/>
    <mergeCell ref="D232:E232"/>
    <mergeCell ref="D233:E233"/>
    <mergeCell ref="D234:E234"/>
    <mergeCell ref="D235:E235"/>
    <mergeCell ref="D236:E236"/>
    <mergeCell ref="G222:H222"/>
    <mergeCell ref="G223:H223"/>
    <mergeCell ref="G224:H224"/>
    <mergeCell ref="G225:H225"/>
    <mergeCell ref="G227:H227"/>
    <mergeCell ref="G228:H228"/>
    <mergeCell ref="G214:H214"/>
    <mergeCell ref="G215:H215"/>
    <mergeCell ref="G217:H217"/>
    <mergeCell ref="G218:H218"/>
    <mergeCell ref="G219:H219"/>
    <mergeCell ref="G220:H220"/>
    <mergeCell ref="C206:C207"/>
    <mergeCell ref="D206:D207"/>
    <mergeCell ref="C208:C209"/>
    <mergeCell ref="D208:D209"/>
    <mergeCell ref="C210:C211"/>
    <mergeCell ref="D210:D211"/>
    <mergeCell ref="I179:J179"/>
    <mergeCell ref="E200:J200"/>
    <mergeCell ref="C202:C203"/>
    <mergeCell ref="D202:D203"/>
    <mergeCell ref="C204:C205"/>
    <mergeCell ref="D204:D205"/>
    <mergeCell ref="D176:E176"/>
    <mergeCell ref="I176:J176"/>
    <mergeCell ref="D177:E177"/>
    <mergeCell ref="I177:J177"/>
    <mergeCell ref="D178:E178"/>
    <mergeCell ref="I178:J178"/>
    <mergeCell ref="D173:E173"/>
    <mergeCell ref="I173:J173"/>
    <mergeCell ref="D174:E174"/>
    <mergeCell ref="I174:J174"/>
    <mergeCell ref="D175:E175"/>
    <mergeCell ref="I175:J175"/>
    <mergeCell ref="D170:E170"/>
    <mergeCell ref="I170:J170"/>
    <mergeCell ref="D171:E171"/>
    <mergeCell ref="I171:J171"/>
    <mergeCell ref="D172:E172"/>
    <mergeCell ref="I172:J172"/>
    <mergeCell ref="D161:E161"/>
    <mergeCell ref="I161:J161"/>
    <mergeCell ref="I162:J162"/>
    <mergeCell ref="D168:E168"/>
    <mergeCell ref="I168:J168"/>
    <mergeCell ref="D169:E169"/>
    <mergeCell ref="I169:J169"/>
    <mergeCell ref="D158:E158"/>
    <mergeCell ref="I158:J158"/>
    <mergeCell ref="D159:E159"/>
    <mergeCell ref="I159:J159"/>
    <mergeCell ref="D160:E160"/>
    <mergeCell ref="I160:J160"/>
    <mergeCell ref="D155:E155"/>
    <mergeCell ref="I155:J155"/>
    <mergeCell ref="D156:E156"/>
    <mergeCell ref="I156:J156"/>
    <mergeCell ref="D157:E157"/>
    <mergeCell ref="I157:J157"/>
    <mergeCell ref="D152:E152"/>
    <mergeCell ref="I152:J152"/>
    <mergeCell ref="D153:E153"/>
    <mergeCell ref="I153:J153"/>
    <mergeCell ref="D154:E154"/>
    <mergeCell ref="I154:J154"/>
    <mergeCell ref="D143:E143"/>
    <mergeCell ref="I143:J143"/>
    <mergeCell ref="D144:E144"/>
    <mergeCell ref="I144:J144"/>
    <mergeCell ref="I145:J145"/>
    <mergeCell ref="D151:E151"/>
    <mergeCell ref="I151:J151"/>
    <mergeCell ref="D140:E140"/>
    <mergeCell ref="I140:J140"/>
    <mergeCell ref="D141:E141"/>
    <mergeCell ref="I141:J141"/>
    <mergeCell ref="D142:E142"/>
    <mergeCell ref="I142:J142"/>
    <mergeCell ref="D137:E137"/>
    <mergeCell ref="I137:J137"/>
    <mergeCell ref="D138:E138"/>
    <mergeCell ref="I138:J138"/>
    <mergeCell ref="D139:E139"/>
    <mergeCell ref="I139:J139"/>
    <mergeCell ref="I128:J128"/>
    <mergeCell ref="D134:E134"/>
    <mergeCell ref="I134:J134"/>
    <mergeCell ref="D135:E135"/>
    <mergeCell ref="I135:J135"/>
    <mergeCell ref="D136:E136"/>
    <mergeCell ref="I136:J136"/>
    <mergeCell ref="D125:E125"/>
    <mergeCell ref="I125:J125"/>
    <mergeCell ref="D126:E126"/>
    <mergeCell ref="I126:J126"/>
    <mergeCell ref="D127:E127"/>
    <mergeCell ref="I127:J127"/>
    <mergeCell ref="D122:E122"/>
    <mergeCell ref="I122:J122"/>
    <mergeCell ref="D123:E123"/>
    <mergeCell ref="I123:J123"/>
    <mergeCell ref="D124:E124"/>
    <mergeCell ref="I124:J124"/>
    <mergeCell ref="D119:E119"/>
    <mergeCell ref="I119:J119"/>
    <mergeCell ref="D120:E120"/>
    <mergeCell ref="I120:J120"/>
    <mergeCell ref="D121:E121"/>
    <mergeCell ref="I121:J121"/>
    <mergeCell ref="D116:E116"/>
    <mergeCell ref="I116:J116"/>
    <mergeCell ref="D117:E117"/>
    <mergeCell ref="I117:J117"/>
    <mergeCell ref="D118:E118"/>
    <mergeCell ref="I118:J118"/>
    <mergeCell ref="D113:E113"/>
    <mergeCell ref="I113:J113"/>
    <mergeCell ref="D114:E114"/>
    <mergeCell ref="I114:J114"/>
    <mergeCell ref="D115:E115"/>
    <mergeCell ref="I115:J115"/>
    <mergeCell ref="D110:E110"/>
    <mergeCell ref="I110:J110"/>
    <mergeCell ref="D111:E111"/>
    <mergeCell ref="I111:J111"/>
    <mergeCell ref="D112:E112"/>
    <mergeCell ref="I112:J112"/>
    <mergeCell ref="D107:E107"/>
    <mergeCell ref="I107:J107"/>
    <mergeCell ref="D108:E108"/>
    <mergeCell ref="I108:J108"/>
    <mergeCell ref="D109:E109"/>
    <mergeCell ref="I109:J109"/>
    <mergeCell ref="D104:E104"/>
    <mergeCell ref="I104:J104"/>
    <mergeCell ref="D105:E105"/>
    <mergeCell ref="I105:J105"/>
    <mergeCell ref="D106:E106"/>
    <mergeCell ref="I106:J106"/>
    <mergeCell ref="D101:E101"/>
    <mergeCell ref="I101:J101"/>
    <mergeCell ref="D102:E102"/>
    <mergeCell ref="I102:J102"/>
    <mergeCell ref="D103:E103"/>
    <mergeCell ref="I103:J103"/>
    <mergeCell ref="D98:E98"/>
    <mergeCell ref="I98:J98"/>
    <mergeCell ref="D99:E99"/>
    <mergeCell ref="I99:J99"/>
    <mergeCell ref="D100:E100"/>
    <mergeCell ref="I100:J100"/>
    <mergeCell ref="D89:E89"/>
    <mergeCell ref="I89:J89"/>
    <mergeCell ref="D90:E90"/>
    <mergeCell ref="I90:J90"/>
    <mergeCell ref="I91:J91"/>
    <mergeCell ref="D97:E97"/>
    <mergeCell ref="I97:J97"/>
    <mergeCell ref="D86:E86"/>
    <mergeCell ref="I86:J86"/>
    <mergeCell ref="D87:E87"/>
    <mergeCell ref="I87:J87"/>
    <mergeCell ref="D88:E88"/>
    <mergeCell ref="I88:J88"/>
    <mergeCell ref="D83:E83"/>
    <mergeCell ref="I83:J83"/>
    <mergeCell ref="D84:E84"/>
    <mergeCell ref="I84:J84"/>
    <mergeCell ref="D85:E85"/>
    <mergeCell ref="I85:J85"/>
    <mergeCell ref="D81:E81"/>
    <mergeCell ref="I81:J81"/>
    <mergeCell ref="D82:E82"/>
    <mergeCell ref="I82:J82"/>
    <mergeCell ref="G7:H7"/>
    <mergeCell ref="I7:J7"/>
    <mergeCell ref="E8:F8"/>
    <mergeCell ref="G8:H8"/>
    <mergeCell ref="I8:J8"/>
    <mergeCell ref="E15:J15"/>
    <mergeCell ref="C2:J2"/>
    <mergeCell ref="C4:D4"/>
    <mergeCell ref="E4:J4"/>
    <mergeCell ref="G5:H5"/>
    <mergeCell ref="I5:J5"/>
    <mergeCell ref="E6:F6"/>
    <mergeCell ref="G6:H6"/>
    <mergeCell ref="I6:J6"/>
    <mergeCell ref="D80:E80"/>
    <mergeCell ref="I80:J80"/>
  </mergeCells>
  <conditionalFormatting sqref="F98:F127">
    <cfRule type="containsText" dxfId="4" priority="1" operator="containsText" text="Yes">
      <formula>NOT(ISERROR(SEARCH("Yes",F98)))</formula>
    </cfRule>
  </conditionalFormatting>
  <dataValidations count="2">
    <dataValidation type="custom" showInputMessage="1" showErrorMessage="1" sqref="F279" xr:uid="{00000000-0002-0000-0400-000000000000}">
      <formula1>D279="No"</formula1>
    </dataValidation>
    <dataValidation showInputMessage="1" showErrorMessage="1" sqref="I329:J329" xr:uid="{00000000-0002-0000-0400-000001000000}"/>
  </dataValidations>
  <pageMargins left="0.7" right="0.7" top="0.75" bottom="0.75" header="0.3" footer="0.3"/>
  <pageSetup scale="76" fitToHeight="0" orientation="portrait" horizontalDpi="1200" verticalDpi="1200" r:id="rId1"/>
  <headerFooter>
    <oddFooter>&amp;L&amp;D&amp;C&amp;A&amp;R&amp;P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2000000}">
          <x14:formula1>
            <xm:f>Lists!$B$19:$B$21</xm:f>
          </x14:formula1>
          <xm:sqref>D15</xm:sqref>
        </x14:dataValidation>
        <x14:dataValidation type="list" allowBlank="1" showInputMessage="1" showErrorMessage="1" xr:uid="{00000000-0002-0000-0400-000003000000}">
          <x14:formula1>
            <xm:f>Lists!$B$14:$B$15</xm:f>
          </x14:formula1>
          <xm:sqref>F81:F90 F98:F127 F135:F144</xm:sqref>
        </x14:dataValidation>
        <x14:dataValidation type="list" allowBlank="1" showInputMessage="1" showErrorMessage="1" xr:uid="{00000000-0002-0000-0400-000004000000}">
          <x14:formula1>
            <xm:f>Lists!$B$33:$B$35</xm:f>
          </x14:formula1>
          <xm:sqref>D52</xm:sqref>
        </x14:dataValidation>
        <x14:dataValidation type="list" allowBlank="1" showInputMessage="1" showErrorMessage="1" xr:uid="{00000000-0002-0000-0400-000005000000}">
          <x14:formula1>
            <xm:f>Lists!$B$39:$B$41</xm:f>
          </x14:formula1>
          <xm:sqref>D279</xm:sqref>
        </x14:dataValidation>
        <x14:dataValidation type="list" allowBlank="1" showInputMessage="1" showErrorMessage="1" xr:uid="{00000000-0002-0000-0400-000006000000}">
          <x14:formula1>
            <xm:f>Lists!$B$25:$B$29</xm:f>
          </x14:formula1>
          <xm:sqref>D312</xm:sqref>
        </x14:dataValidation>
        <x14:dataValidation type="list" allowBlank="1" showInputMessage="1" showErrorMessage="1" xr:uid="{00000000-0002-0000-0400-000007000000}">
          <x14:formula1>
            <xm:f>Lists!$B$4:$B$11</xm:f>
          </x14:formula1>
          <xm:sqref>D202:D211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A2:N339"/>
  <sheetViews>
    <sheetView showGridLines="0" zoomScaleNormal="100" workbookViewId="0">
      <selection activeCell="D8" sqref="D8:J11"/>
    </sheetView>
  </sheetViews>
  <sheetFormatPr defaultRowHeight="14.4" x14ac:dyDescent="0.3"/>
  <cols>
    <col min="1" max="2" width="2.6640625" customWidth="1"/>
    <col min="3" max="3" width="4" customWidth="1"/>
    <col min="4" max="4" width="23.6640625" customWidth="1"/>
    <col min="5" max="5" width="22" customWidth="1"/>
    <col min="6" max="6" width="20.5546875" customWidth="1"/>
    <col min="7" max="7" width="12.109375" customWidth="1"/>
    <col min="8" max="8" width="10.88671875" customWidth="1"/>
    <col min="10" max="10" width="12.5546875" customWidth="1"/>
    <col min="11" max="11" width="2.6640625" customWidth="1"/>
    <col min="12" max="12" width="0.88671875" customWidth="1"/>
    <col min="17" max="17" width="6.6640625" customWidth="1"/>
  </cols>
  <sheetData>
    <row r="2" spans="1:14" ht="113.4" customHeight="1" x14ac:dyDescent="0.3">
      <c r="C2" s="658" t="s">
        <v>299</v>
      </c>
      <c r="D2" s="587"/>
      <c r="E2" s="587"/>
      <c r="F2" s="587"/>
      <c r="G2" s="587"/>
      <c r="H2" s="587"/>
      <c r="I2" s="587"/>
      <c r="J2" s="587"/>
    </row>
    <row r="3" spans="1:14" ht="6" customHeight="1" x14ac:dyDescent="0.3">
      <c r="B3" s="9"/>
      <c r="C3" s="10"/>
      <c r="D3" s="160"/>
      <c r="E3" s="10"/>
      <c r="F3" s="10"/>
      <c r="G3" s="10"/>
      <c r="H3" s="10"/>
      <c r="I3" s="10"/>
      <c r="J3" s="10"/>
      <c r="K3" s="12"/>
    </row>
    <row r="4" spans="1:14" ht="15" customHeight="1" x14ac:dyDescent="0.3">
      <c r="B4" s="13"/>
      <c r="C4" s="598" t="s">
        <v>289</v>
      </c>
      <c r="D4" s="599"/>
      <c r="E4" s="603"/>
      <c r="F4" s="604"/>
      <c r="G4" s="604"/>
      <c r="H4" s="604"/>
      <c r="I4" s="604"/>
      <c r="J4" s="605"/>
      <c r="K4" s="17"/>
    </row>
    <row r="5" spans="1:14" ht="6" customHeight="1" x14ac:dyDescent="0.3">
      <c r="B5" s="13"/>
      <c r="C5" s="252"/>
      <c r="D5" s="252"/>
      <c r="E5" s="253"/>
      <c r="F5" s="253"/>
      <c r="G5" s="614"/>
      <c r="H5" s="614"/>
      <c r="I5" s="614"/>
      <c r="J5" s="614"/>
      <c r="K5" s="17"/>
    </row>
    <row r="6" spans="1:14" ht="15" customHeight="1" x14ac:dyDescent="0.3">
      <c r="A6" s="310"/>
      <c r="B6" s="13"/>
      <c r="C6" s="252"/>
      <c r="D6" s="252"/>
      <c r="E6" s="609" t="s">
        <v>222</v>
      </c>
      <c r="F6" s="610"/>
      <c r="G6" s="680" t="s">
        <v>298</v>
      </c>
      <c r="H6" s="612"/>
      <c r="I6" s="612" t="s">
        <v>223</v>
      </c>
      <c r="J6" s="613"/>
      <c r="K6" s="17"/>
    </row>
    <row r="7" spans="1:14" ht="15" customHeight="1" x14ac:dyDescent="0.3">
      <c r="A7" s="310"/>
      <c r="B7" s="13"/>
      <c r="C7" s="252"/>
      <c r="D7" s="252"/>
      <c r="E7" s="253"/>
      <c r="F7" s="253"/>
      <c r="G7" s="615" t="s">
        <v>224</v>
      </c>
      <c r="H7" s="615"/>
      <c r="I7" s="615" t="s">
        <v>225</v>
      </c>
      <c r="J7" s="615"/>
      <c r="K7" s="17"/>
    </row>
    <row r="8" spans="1:14" ht="15" customHeight="1" x14ac:dyDescent="0.3">
      <c r="A8" s="310"/>
      <c r="B8" s="13"/>
      <c r="C8" s="252"/>
      <c r="D8" s="252"/>
      <c r="E8" s="609" t="s">
        <v>222</v>
      </c>
      <c r="F8" s="610"/>
      <c r="G8" s="672" t="s">
        <v>226</v>
      </c>
      <c r="H8" s="616"/>
      <c r="I8" s="616" t="s">
        <v>226</v>
      </c>
      <c r="J8" s="617"/>
      <c r="K8" s="17"/>
    </row>
    <row r="9" spans="1:14" ht="6" customHeight="1" x14ac:dyDescent="0.3">
      <c r="B9" s="24"/>
      <c r="C9" s="161"/>
      <c r="D9" s="161"/>
      <c r="E9" s="161"/>
      <c r="F9" s="25"/>
      <c r="G9" s="25"/>
      <c r="H9" s="25"/>
      <c r="I9" s="25"/>
      <c r="J9" s="25"/>
      <c r="K9" s="26"/>
    </row>
    <row r="10" spans="1:14" ht="15" customHeight="1" x14ac:dyDescent="0.3">
      <c r="D10" s="133"/>
    </row>
    <row r="11" spans="1:14" ht="21" x14ac:dyDescent="0.4">
      <c r="B11" s="9"/>
      <c r="C11" s="10"/>
      <c r="D11" s="11" t="s">
        <v>227</v>
      </c>
      <c r="E11" s="10"/>
      <c r="F11" s="10"/>
      <c r="G11" s="10"/>
      <c r="H11" s="10"/>
      <c r="I11" s="10"/>
      <c r="J11" s="10"/>
      <c r="K11" s="12"/>
      <c r="N11" s="1"/>
    </row>
    <row r="12" spans="1:14" ht="12" customHeight="1" x14ac:dyDescent="0.4">
      <c r="B12" s="115"/>
      <c r="C12" s="115"/>
      <c r="D12" s="116"/>
      <c r="E12" s="115"/>
      <c r="F12" s="115"/>
      <c r="G12" s="115"/>
      <c r="H12" s="115"/>
      <c r="I12" s="115"/>
      <c r="J12" s="115"/>
      <c r="K12" s="115"/>
      <c r="N12" s="1"/>
    </row>
    <row r="13" spans="1:14" ht="12" customHeight="1" x14ac:dyDescent="0.4">
      <c r="B13" s="13"/>
      <c r="C13" s="20"/>
      <c r="D13" s="117"/>
      <c r="E13" s="20"/>
      <c r="F13" s="20"/>
      <c r="G13" s="20"/>
      <c r="H13" s="20"/>
      <c r="I13" s="20"/>
      <c r="J13" s="20"/>
      <c r="K13" s="17"/>
      <c r="N13" s="1"/>
    </row>
    <row r="14" spans="1:14" ht="15.6" x14ac:dyDescent="0.3">
      <c r="B14" s="13"/>
      <c r="C14" s="14"/>
      <c r="D14" s="15" t="s">
        <v>43</v>
      </c>
      <c r="E14" s="16"/>
      <c r="F14" s="16"/>
      <c r="G14" s="16"/>
      <c r="H14" s="16"/>
      <c r="I14" s="16"/>
      <c r="J14" s="16"/>
      <c r="K14" s="17"/>
      <c r="N14" s="1"/>
    </row>
    <row r="15" spans="1:14" ht="12" customHeight="1" x14ac:dyDescent="0.3">
      <c r="B15" s="13"/>
      <c r="C15" s="18"/>
      <c r="D15" s="206" t="s">
        <v>37</v>
      </c>
      <c r="E15" s="618" t="str">
        <f>IF(D15="Level of Effort","Please enter Fringe and LOE as numbers, they will be calculated as percentages"," ")</f>
        <v xml:space="preserve"> </v>
      </c>
      <c r="F15" s="618"/>
      <c r="G15" s="618"/>
      <c r="H15" s="618"/>
      <c r="I15" s="618"/>
      <c r="J15" s="618"/>
      <c r="K15" s="17"/>
    </row>
    <row r="16" spans="1:14" x14ac:dyDescent="0.3">
      <c r="B16" s="13"/>
      <c r="C16" s="4"/>
      <c r="D16" s="5" t="s">
        <v>87</v>
      </c>
      <c r="E16" s="5" t="s">
        <v>88</v>
      </c>
      <c r="F16" s="5" t="s">
        <v>89</v>
      </c>
      <c r="G16" s="354" t="str">
        <f>VLOOKUP(D15,Lists!B19:E21,2,FALSE)</f>
        <v xml:space="preserve">   </v>
      </c>
      <c r="H16" s="360" t="str">
        <f>VLOOKUP(D15,Lists!B19:E21,3,FALSE)</f>
        <v xml:space="preserve">   </v>
      </c>
      <c r="I16" s="360" t="str">
        <f>VLOOKUP(D15,Lists!B19:E21,4)</f>
        <v xml:space="preserve">   </v>
      </c>
      <c r="J16" s="355" t="s">
        <v>9</v>
      </c>
      <c r="K16" s="17"/>
    </row>
    <row r="17" spans="2:11" x14ac:dyDescent="0.3">
      <c r="B17" s="13"/>
      <c r="C17" s="6">
        <v>1</v>
      </c>
      <c r="D17" s="207"/>
      <c r="E17" s="207"/>
      <c r="F17" s="207"/>
      <c r="G17" s="208"/>
      <c r="H17" s="215"/>
      <c r="I17" s="311"/>
      <c r="J17" s="367">
        <f>IF(D15="Hourly",G17*H17,IF(D15="Level of Effort",((G17+(G17*(H17/100)))*(I17/100)),0))</f>
        <v>0</v>
      </c>
      <c r="K17" s="17"/>
    </row>
    <row r="18" spans="2:11" x14ac:dyDescent="0.3">
      <c r="B18" s="13"/>
      <c r="C18" s="7">
        <v>2</v>
      </c>
      <c r="D18" s="210"/>
      <c r="E18" s="210"/>
      <c r="F18" s="210"/>
      <c r="G18" s="211"/>
      <c r="H18" s="216"/>
      <c r="I18" s="312"/>
      <c r="J18" s="367">
        <f>IF(D15="Hourly",G18*H18,IF(D15="Level of Effort",((G18+(G18*(H18/100)))*(I18/100)),0))</f>
        <v>0</v>
      </c>
      <c r="K18" s="17"/>
    </row>
    <row r="19" spans="2:11" x14ac:dyDescent="0.3">
      <c r="B19" s="13"/>
      <c r="C19" s="7">
        <v>3</v>
      </c>
      <c r="D19" s="210"/>
      <c r="E19" s="210"/>
      <c r="F19" s="210"/>
      <c r="G19" s="211"/>
      <c r="H19" s="216"/>
      <c r="I19" s="312"/>
      <c r="J19" s="367">
        <f>IF(D15="Hourly",G19*H19,IF(D15="Level of Effort",((G19+(G19*(H19/100)))*(I19/100)),0))</f>
        <v>0</v>
      </c>
      <c r="K19" s="17"/>
    </row>
    <row r="20" spans="2:11" x14ac:dyDescent="0.3">
      <c r="B20" s="13"/>
      <c r="C20" s="7">
        <v>4</v>
      </c>
      <c r="D20" s="210"/>
      <c r="E20" s="210"/>
      <c r="F20" s="210"/>
      <c r="G20" s="211"/>
      <c r="H20" s="216"/>
      <c r="I20" s="312"/>
      <c r="J20" s="367">
        <f t="shared" ref="J20" si="0">IF(D18="Hourly",G20*H20,IF(D18="Level of Effort",((G20+(G20*(H20/100)))*(I20/100)),0))</f>
        <v>0</v>
      </c>
      <c r="K20" s="17"/>
    </row>
    <row r="21" spans="2:11" x14ac:dyDescent="0.3">
      <c r="B21" s="13"/>
      <c r="C21" s="7">
        <v>5</v>
      </c>
      <c r="D21" s="210"/>
      <c r="E21" s="210"/>
      <c r="F21" s="210"/>
      <c r="G21" s="211"/>
      <c r="H21" s="216"/>
      <c r="I21" s="312"/>
      <c r="J21" s="367">
        <f t="shared" ref="J21" si="1">IF(D18="Hourly",G21*H21,IF(D18="Level of Effort",((G21+(G21*(H21/100)))*(I21/100)),0))</f>
        <v>0</v>
      </c>
      <c r="K21" s="17"/>
    </row>
    <row r="22" spans="2:11" x14ac:dyDescent="0.3">
      <c r="B22" s="13"/>
      <c r="C22" s="7">
        <v>6</v>
      </c>
      <c r="D22" s="210"/>
      <c r="E22" s="210"/>
      <c r="F22" s="210"/>
      <c r="G22" s="211"/>
      <c r="H22" s="216"/>
      <c r="I22" s="312"/>
      <c r="J22" s="367">
        <f t="shared" ref="J22" si="2">IF(D18="Hourly",G22*H22,IF(D18="Level of Effort",((G22+(G22*(H22/100)))*(I22/100)),0))</f>
        <v>0</v>
      </c>
      <c r="K22" s="17"/>
    </row>
    <row r="23" spans="2:11" x14ac:dyDescent="0.3">
      <c r="B23" s="13"/>
      <c r="C23" s="7">
        <v>7</v>
      </c>
      <c r="D23" s="210"/>
      <c r="E23" s="210"/>
      <c r="F23" s="210"/>
      <c r="G23" s="211"/>
      <c r="H23" s="216"/>
      <c r="I23" s="312"/>
      <c r="J23" s="367">
        <f t="shared" ref="J23" si="3">IF(D21="Hourly",G23*H23,IF(D21="Level of Effort",((G23+(G23*(H23/100)))*(I23/100)),0))</f>
        <v>0</v>
      </c>
      <c r="K23" s="17"/>
    </row>
    <row r="24" spans="2:11" x14ac:dyDescent="0.3">
      <c r="B24" s="13"/>
      <c r="C24" s="7">
        <v>8</v>
      </c>
      <c r="D24" s="210"/>
      <c r="E24" s="210"/>
      <c r="F24" s="210"/>
      <c r="G24" s="211"/>
      <c r="H24" s="216"/>
      <c r="I24" s="312"/>
      <c r="J24" s="367">
        <f t="shared" ref="J24" si="4">IF(D21="Hourly",G24*H24,IF(D21="Level of Effort",((G24+(G24*(H24/100)))*(I24/100)),0))</f>
        <v>0</v>
      </c>
      <c r="K24" s="17"/>
    </row>
    <row r="25" spans="2:11" x14ac:dyDescent="0.3">
      <c r="B25" s="13"/>
      <c r="C25" s="7">
        <v>9</v>
      </c>
      <c r="D25" s="210"/>
      <c r="E25" s="210"/>
      <c r="F25" s="210"/>
      <c r="G25" s="211"/>
      <c r="H25" s="216"/>
      <c r="I25" s="312"/>
      <c r="J25" s="367">
        <f t="shared" ref="J25" si="5">IF(D21="Hourly",G25*H25,IF(D21="Level of Effort",((G25+(G25*(H25/100)))*(I25/100)),0))</f>
        <v>0</v>
      </c>
      <c r="K25" s="17"/>
    </row>
    <row r="26" spans="2:11" x14ac:dyDescent="0.3">
      <c r="B26" s="13"/>
      <c r="C26" s="7">
        <v>10</v>
      </c>
      <c r="D26" s="210"/>
      <c r="E26" s="210"/>
      <c r="F26" s="210"/>
      <c r="G26" s="211"/>
      <c r="H26" s="216"/>
      <c r="I26" s="312"/>
      <c r="J26" s="367">
        <f t="shared" ref="J26" si="6">IF(D24="Hourly",G26*H26,IF(D24="Level of Effort",((G26+(G26*(H26/100)))*(I26/100)),0))</f>
        <v>0</v>
      </c>
      <c r="K26" s="17"/>
    </row>
    <row r="27" spans="2:11" x14ac:dyDescent="0.3">
      <c r="B27" s="13"/>
      <c r="C27" s="6">
        <v>11</v>
      </c>
      <c r="D27" s="210"/>
      <c r="E27" s="210"/>
      <c r="F27" s="210"/>
      <c r="G27" s="211"/>
      <c r="H27" s="216"/>
      <c r="I27" s="312"/>
      <c r="J27" s="367">
        <f t="shared" ref="J27" si="7">IF(D24="Hourly",G27*H27,IF(D24="Level of Effort",((G27+(G27*(H27/100)))*(I27/100)),0))</f>
        <v>0</v>
      </c>
      <c r="K27" s="17"/>
    </row>
    <row r="28" spans="2:11" x14ac:dyDescent="0.3">
      <c r="B28" s="13"/>
      <c r="C28" s="7">
        <v>12</v>
      </c>
      <c r="D28" s="210"/>
      <c r="E28" s="210"/>
      <c r="F28" s="210"/>
      <c r="G28" s="211"/>
      <c r="H28" s="216"/>
      <c r="I28" s="312"/>
      <c r="J28" s="367">
        <f t="shared" ref="J28" si="8">IF(D24="Hourly",G28*H28,IF(D24="Level of Effort",((G28+(G28*(H28/100)))*(I28/100)),0))</f>
        <v>0</v>
      </c>
      <c r="K28" s="17"/>
    </row>
    <row r="29" spans="2:11" x14ac:dyDescent="0.3">
      <c r="B29" s="13"/>
      <c r="C29" s="7">
        <v>13</v>
      </c>
      <c r="D29" s="210"/>
      <c r="E29" s="210"/>
      <c r="F29" s="210"/>
      <c r="G29" s="211"/>
      <c r="H29" s="216"/>
      <c r="I29" s="312"/>
      <c r="J29" s="367">
        <f t="shared" ref="J29" si="9">IF(D27="Hourly",G29*H29,IF(D27="Level of Effort",((G29+(G29*(H29/100)))*(I29/100)),0))</f>
        <v>0</v>
      </c>
      <c r="K29" s="17"/>
    </row>
    <row r="30" spans="2:11" x14ac:dyDescent="0.3">
      <c r="B30" s="13"/>
      <c r="C30" s="7">
        <v>14</v>
      </c>
      <c r="D30" s="210"/>
      <c r="E30" s="210"/>
      <c r="F30" s="210"/>
      <c r="G30" s="211"/>
      <c r="H30" s="216"/>
      <c r="I30" s="312"/>
      <c r="J30" s="367">
        <f t="shared" ref="J30" si="10">IF(D27="Hourly",G30*H30,IF(D27="Level of Effort",((G30+(G30*(H30/100)))*(I30/100)),0))</f>
        <v>0</v>
      </c>
      <c r="K30" s="17"/>
    </row>
    <row r="31" spans="2:11" x14ac:dyDescent="0.3">
      <c r="B31" s="13"/>
      <c r="C31" s="7">
        <v>15</v>
      </c>
      <c r="D31" s="210"/>
      <c r="E31" s="210"/>
      <c r="F31" s="210"/>
      <c r="G31" s="211"/>
      <c r="H31" s="216"/>
      <c r="I31" s="312"/>
      <c r="J31" s="367">
        <f t="shared" ref="J31" si="11">IF(D27="Hourly",G31*H31,IF(D27="Level of Effort",((G31+(G31*(H31/100)))*(I31/100)),0))</f>
        <v>0</v>
      </c>
      <c r="K31" s="17"/>
    </row>
    <row r="32" spans="2:11" hidden="1" x14ac:dyDescent="0.3">
      <c r="B32" s="13"/>
      <c r="C32" s="7">
        <v>16</v>
      </c>
      <c r="D32" s="210"/>
      <c r="E32" s="210"/>
      <c r="F32" s="210"/>
      <c r="G32" s="211"/>
      <c r="H32" s="216"/>
      <c r="I32" s="312"/>
      <c r="J32" s="367">
        <f t="shared" ref="J32" si="12">IF(D30="Hourly",G32*H32,IF(D30="Level of Effort",((G32+(G32*(H32/100)))*(I32/100)),0))</f>
        <v>0</v>
      </c>
      <c r="K32" s="17"/>
    </row>
    <row r="33" spans="2:11" hidden="1" x14ac:dyDescent="0.3">
      <c r="B33" s="13"/>
      <c r="C33" s="7">
        <v>17</v>
      </c>
      <c r="D33" s="210"/>
      <c r="E33" s="210"/>
      <c r="F33" s="210"/>
      <c r="G33" s="211"/>
      <c r="H33" s="216"/>
      <c r="I33" s="312"/>
      <c r="J33" s="367">
        <f t="shared" ref="J33" si="13">IF(D30="Hourly",G33*H33,IF(D30="Level of Effort",((G33+(G33*(H33/100)))*(I33/100)),0))</f>
        <v>0</v>
      </c>
      <c r="K33" s="17"/>
    </row>
    <row r="34" spans="2:11" hidden="1" x14ac:dyDescent="0.3">
      <c r="B34" s="13"/>
      <c r="C34" s="7">
        <v>18</v>
      </c>
      <c r="D34" s="210"/>
      <c r="E34" s="210"/>
      <c r="F34" s="210"/>
      <c r="G34" s="211"/>
      <c r="H34" s="216"/>
      <c r="I34" s="312"/>
      <c r="J34" s="367">
        <f t="shared" ref="J34" si="14">IF(D30="Hourly",G34*H34,IF(D30="Level of Effort",((G34+(G34*(H34/100)))*(I34/100)),0))</f>
        <v>0</v>
      </c>
      <c r="K34" s="17"/>
    </row>
    <row r="35" spans="2:11" hidden="1" x14ac:dyDescent="0.3">
      <c r="B35" s="13"/>
      <c r="C35" s="7">
        <v>19</v>
      </c>
      <c r="D35" s="210"/>
      <c r="E35" s="210"/>
      <c r="F35" s="210"/>
      <c r="G35" s="211"/>
      <c r="H35" s="216"/>
      <c r="I35" s="312"/>
      <c r="J35" s="367">
        <f t="shared" ref="J35" si="15">IF(D33="Hourly",G35*H35,IF(D33="Level of Effort",((G35+(G35*(H35/100)))*(I35/100)),0))</f>
        <v>0</v>
      </c>
      <c r="K35" s="17"/>
    </row>
    <row r="36" spans="2:11" hidden="1" x14ac:dyDescent="0.3">
      <c r="B36" s="13"/>
      <c r="C36" s="7">
        <v>20</v>
      </c>
      <c r="D36" s="210"/>
      <c r="E36" s="210"/>
      <c r="F36" s="210"/>
      <c r="G36" s="211"/>
      <c r="H36" s="216"/>
      <c r="I36" s="312"/>
      <c r="J36" s="367">
        <f t="shared" ref="J36" si="16">IF(D33="Hourly",G36*H36,IF(D33="Level of Effort",((G36+(G36*(H36/100)))*(I36/100)),0))</f>
        <v>0</v>
      </c>
      <c r="K36" s="17"/>
    </row>
    <row r="37" spans="2:11" hidden="1" x14ac:dyDescent="0.3">
      <c r="B37" s="13"/>
      <c r="C37" s="6">
        <v>21</v>
      </c>
      <c r="D37" s="210"/>
      <c r="E37" s="210"/>
      <c r="F37" s="210"/>
      <c r="G37" s="211"/>
      <c r="H37" s="216"/>
      <c r="I37" s="312"/>
      <c r="J37" s="367">
        <f t="shared" ref="J37" si="17">IF(D33="Hourly",G37*H37,IF(D33="Level of Effort",((G37+(G37*(H37/100)))*(I37/100)),0))</f>
        <v>0</v>
      </c>
      <c r="K37" s="17"/>
    </row>
    <row r="38" spans="2:11" hidden="1" x14ac:dyDescent="0.3">
      <c r="B38" s="13"/>
      <c r="C38" s="7">
        <v>22</v>
      </c>
      <c r="D38" s="210"/>
      <c r="E38" s="210"/>
      <c r="F38" s="210"/>
      <c r="G38" s="211"/>
      <c r="H38" s="216"/>
      <c r="I38" s="312"/>
      <c r="J38" s="367">
        <f t="shared" ref="J38" si="18">IF(D36="Hourly",G38*H38,IF(D36="Level of Effort",((G38+(G38*(H38/100)))*(I38/100)),0))</f>
        <v>0</v>
      </c>
      <c r="K38" s="17"/>
    </row>
    <row r="39" spans="2:11" hidden="1" x14ac:dyDescent="0.3">
      <c r="B39" s="13"/>
      <c r="C39" s="7">
        <v>23</v>
      </c>
      <c r="D39" s="210"/>
      <c r="E39" s="210"/>
      <c r="F39" s="210"/>
      <c r="G39" s="211"/>
      <c r="H39" s="216"/>
      <c r="I39" s="312"/>
      <c r="J39" s="367">
        <f t="shared" ref="J39" si="19">IF(D36="Hourly",G39*H39,IF(D36="Level of Effort",((G39+(G39*(H39/100)))*(I39/100)),0))</f>
        <v>0</v>
      </c>
      <c r="K39" s="17"/>
    </row>
    <row r="40" spans="2:11" hidden="1" x14ac:dyDescent="0.3">
      <c r="B40" s="13"/>
      <c r="C40" s="7">
        <v>24</v>
      </c>
      <c r="D40" s="210"/>
      <c r="E40" s="210"/>
      <c r="F40" s="210"/>
      <c r="G40" s="211"/>
      <c r="H40" s="216"/>
      <c r="I40" s="312"/>
      <c r="J40" s="367">
        <f t="shared" ref="J40" si="20">IF(D36="Hourly",G40*H40,IF(D36="Level of Effort",((G40+(G40*(H40/100)))*(I40/100)),0))</f>
        <v>0</v>
      </c>
      <c r="K40" s="17"/>
    </row>
    <row r="41" spans="2:11" hidden="1" x14ac:dyDescent="0.3">
      <c r="B41" s="13"/>
      <c r="C41" s="7">
        <v>25</v>
      </c>
      <c r="D41" s="210"/>
      <c r="E41" s="210"/>
      <c r="F41" s="210"/>
      <c r="G41" s="211"/>
      <c r="H41" s="216"/>
      <c r="I41" s="312"/>
      <c r="J41" s="367">
        <f t="shared" ref="J41" si="21">IF(D39="Hourly",G41*H41,IF(D39="Level of Effort",((G41+(G41*(H41/100)))*(I41/100)),0))</f>
        <v>0</v>
      </c>
      <c r="K41" s="17"/>
    </row>
    <row r="42" spans="2:11" hidden="1" x14ac:dyDescent="0.3">
      <c r="B42" s="13"/>
      <c r="C42" s="7">
        <v>26</v>
      </c>
      <c r="D42" s="210"/>
      <c r="E42" s="210"/>
      <c r="F42" s="210"/>
      <c r="G42" s="211"/>
      <c r="H42" s="216"/>
      <c r="I42" s="312"/>
      <c r="J42" s="367">
        <f t="shared" ref="J42" si="22">IF(D39="Hourly",G42*H42,IF(D39="Level of Effort",((G42+(G42*(H42/100)))*(I42/100)),0))</f>
        <v>0</v>
      </c>
      <c r="K42" s="17"/>
    </row>
    <row r="43" spans="2:11" hidden="1" x14ac:dyDescent="0.3">
      <c r="B43" s="13"/>
      <c r="C43" s="7">
        <v>27</v>
      </c>
      <c r="D43" s="210"/>
      <c r="E43" s="210"/>
      <c r="F43" s="210"/>
      <c r="G43" s="211"/>
      <c r="H43" s="216"/>
      <c r="I43" s="312"/>
      <c r="J43" s="367">
        <f t="shared" ref="J43" si="23">IF(D39="Hourly",G43*H43,IF(D39="Level of Effort",((G43+(G43*(H43/100)))*(I43/100)),0))</f>
        <v>0</v>
      </c>
      <c r="K43" s="17"/>
    </row>
    <row r="44" spans="2:11" hidden="1" x14ac:dyDescent="0.3">
      <c r="B44" s="13"/>
      <c r="C44" s="7">
        <v>28</v>
      </c>
      <c r="D44" s="210"/>
      <c r="E44" s="210"/>
      <c r="F44" s="210"/>
      <c r="G44" s="211"/>
      <c r="H44" s="216"/>
      <c r="I44" s="312"/>
      <c r="J44" s="367">
        <f t="shared" ref="J44" si="24">IF(D42="Hourly",G44*H44,IF(D42="Level of Effort",((G44+(G44*(H44/100)))*(I44/100)),0))</f>
        <v>0</v>
      </c>
      <c r="K44" s="17"/>
    </row>
    <row r="45" spans="2:11" hidden="1" x14ac:dyDescent="0.3">
      <c r="B45" s="13"/>
      <c r="C45" s="7">
        <v>29</v>
      </c>
      <c r="D45" s="210"/>
      <c r="E45" s="210"/>
      <c r="F45" s="210"/>
      <c r="G45" s="211"/>
      <c r="H45" s="216"/>
      <c r="I45" s="312"/>
      <c r="J45" s="367">
        <f t="shared" ref="J45" si="25">IF(D42="Hourly",G45*H45,IF(D42="Level of Effort",((G45+(G45*(H45/100)))*(I45/100)),0))</f>
        <v>0</v>
      </c>
      <c r="K45" s="17"/>
    </row>
    <row r="46" spans="2:11" hidden="1" x14ac:dyDescent="0.3">
      <c r="B46" s="13"/>
      <c r="C46" s="7">
        <v>30</v>
      </c>
      <c r="D46" s="210"/>
      <c r="E46" s="210"/>
      <c r="F46" s="210"/>
      <c r="G46" s="211"/>
      <c r="H46" s="216"/>
      <c r="I46" s="312"/>
      <c r="J46" s="367">
        <f t="shared" ref="J46" si="26">IF(D42="Hourly",G46*H46,IF(D42="Level of Effort",((G46+(G46*(H46/100)))*(I46/100)),0))</f>
        <v>0</v>
      </c>
      <c r="K46" s="17"/>
    </row>
    <row r="47" spans="2:11" x14ac:dyDescent="0.3">
      <c r="B47" s="13"/>
      <c r="C47" s="22"/>
      <c r="D47" s="23" t="s">
        <v>90</v>
      </c>
      <c r="E47" s="22"/>
      <c r="F47" s="22"/>
      <c r="G47" s="22"/>
      <c r="H47" s="22"/>
      <c r="I47" s="22"/>
      <c r="J47" s="58">
        <f>SUM(J17:J46)</f>
        <v>0</v>
      </c>
      <c r="K47" s="17"/>
    </row>
    <row r="48" spans="2:11" ht="12" customHeight="1" x14ac:dyDescent="0.3">
      <c r="B48" s="13"/>
      <c r="C48" s="18"/>
      <c r="D48" s="19"/>
      <c r="E48" s="18"/>
      <c r="F48" s="18"/>
      <c r="G48" s="18"/>
      <c r="H48" s="18"/>
      <c r="I48" s="18"/>
      <c r="J48" s="18"/>
      <c r="K48" s="17"/>
    </row>
    <row r="49" spans="2:13" ht="12" customHeight="1" x14ac:dyDescent="0.3">
      <c r="B49" s="52"/>
      <c r="C49" s="37"/>
      <c r="D49" s="112"/>
      <c r="E49" s="37"/>
      <c r="F49" s="37"/>
      <c r="G49" s="37"/>
      <c r="H49" s="37"/>
      <c r="I49" s="37"/>
      <c r="J49" s="37"/>
      <c r="K49" s="52"/>
    </row>
    <row r="50" spans="2:13" ht="12" customHeight="1" x14ac:dyDescent="0.4">
      <c r="B50" s="9"/>
      <c r="C50" s="10"/>
      <c r="D50" s="11"/>
      <c r="E50" s="10"/>
      <c r="F50" s="10"/>
      <c r="G50" s="10"/>
      <c r="H50" s="10"/>
      <c r="I50" s="10"/>
      <c r="J50" s="10"/>
      <c r="K50" s="12"/>
    </row>
    <row r="51" spans="2:13" ht="15.6" x14ac:dyDescent="0.3">
      <c r="B51" s="13"/>
      <c r="C51" s="14"/>
      <c r="D51" s="15" t="s">
        <v>63</v>
      </c>
      <c r="E51" s="16"/>
      <c r="F51" s="16"/>
      <c r="G51" s="16"/>
      <c r="H51" s="16"/>
      <c r="I51" s="16"/>
      <c r="J51" s="16"/>
      <c r="K51" s="17"/>
      <c r="M51" s="1"/>
    </row>
    <row r="52" spans="2:13" x14ac:dyDescent="0.3">
      <c r="B52" s="13"/>
      <c r="C52" s="18"/>
      <c r="D52" s="206" t="s">
        <v>55</v>
      </c>
      <c r="E52" s="18"/>
      <c r="F52" s="18"/>
      <c r="G52" s="18"/>
      <c r="H52" s="18"/>
      <c r="I52" s="18"/>
      <c r="J52" s="18"/>
      <c r="K52" s="17"/>
      <c r="M52" s="1"/>
    </row>
    <row r="53" spans="2:13" x14ac:dyDescent="0.3">
      <c r="B53" s="13"/>
      <c r="C53" s="4"/>
      <c r="D53" s="5" t="s">
        <v>87</v>
      </c>
      <c r="E53" s="5" t="s">
        <v>88</v>
      </c>
      <c r="F53" s="5" t="s">
        <v>229</v>
      </c>
      <c r="G53" s="354" t="str">
        <f>VLOOKUP(D52,Lists!B33:D35,2,FALSE)</f>
        <v xml:space="preserve">  </v>
      </c>
      <c r="H53" s="360" t="str">
        <f>VLOOKUP(D52,Lists!B33:D35,3,FALSE)</f>
        <v xml:space="preserve">  </v>
      </c>
      <c r="I53" s="360"/>
      <c r="J53" s="355" t="s">
        <v>9</v>
      </c>
      <c r="K53" s="17"/>
      <c r="M53" s="1"/>
    </row>
    <row r="54" spans="2:13" x14ac:dyDescent="0.3">
      <c r="B54" s="13"/>
      <c r="C54" s="6">
        <v>1</v>
      </c>
      <c r="D54" s="207"/>
      <c r="E54" s="207"/>
      <c r="F54" s="207"/>
      <c r="G54" s="208"/>
      <c r="H54" s="215"/>
      <c r="I54" s="209"/>
      <c r="J54" s="367">
        <f>IF(D52="Daily Rate",G54*H54,IF(D52="Fixed Stipend",G54*H54,0))</f>
        <v>0</v>
      </c>
      <c r="K54" s="17"/>
      <c r="M54" s="1"/>
    </row>
    <row r="55" spans="2:13" x14ac:dyDescent="0.3">
      <c r="B55" s="13"/>
      <c r="C55" s="7">
        <v>2</v>
      </c>
      <c r="D55" s="210"/>
      <c r="E55" s="210"/>
      <c r="F55" s="210"/>
      <c r="G55" s="211"/>
      <c r="H55" s="216"/>
      <c r="I55" s="212"/>
      <c r="J55" s="367">
        <f>IF(D52="Daily Rate",G55*H55,IF(D52="Fixed Stipend",G55*H55,0))</f>
        <v>0</v>
      </c>
      <c r="K55" s="17"/>
      <c r="M55" s="1"/>
    </row>
    <row r="56" spans="2:13" x14ac:dyDescent="0.3">
      <c r="B56" s="13"/>
      <c r="C56" s="7">
        <v>3</v>
      </c>
      <c r="D56" s="210"/>
      <c r="E56" s="210"/>
      <c r="F56" s="210"/>
      <c r="G56" s="211"/>
      <c r="H56" s="216"/>
      <c r="I56" s="212"/>
      <c r="J56" s="367">
        <f>IF(D52="Daily Rate",G56*H56,IF(D52="Fixed Stipend",G56*H56,0))</f>
        <v>0</v>
      </c>
      <c r="K56" s="17"/>
      <c r="M56" s="1"/>
    </row>
    <row r="57" spans="2:13" x14ac:dyDescent="0.3">
      <c r="B57" s="13"/>
      <c r="C57" s="6">
        <v>4</v>
      </c>
      <c r="D57" s="207"/>
      <c r="E57" s="207"/>
      <c r="F57" s="207"/>
      <c r="G57" s="208"/>
      <c r="H57" s="215"/>
      <c r="I57" s="209"/>
      <c r="J57" s="367">
        <f>IF(D52="Daily Rate",G57*H57,IF(D52="Fixed Stipend",G57*H57,0))</f>
        <v>0</v>
      </c>
      <c r="K57" s="17"/>
      <c r="M57" s="1"/>
    </row>
    <row r="58" spans="2:13" x14ac:dyDescent="0.3">
      <c r="B58" s="13"/>
      <c r="C58" s="7">
        <v>5</v>
      </c>
      <c r="D58" s="210"/>
      <c r="E58" s="210"/>
      <c r="F58" s="210"/>
      <c r="G58" s="211"/>
      <c r="H58" s="216"/>
      <c r="I58" s="212"/>
      <c r="J58" s="367">
        <f>IF(D52="Daily Rate",G58*H58,IF(D52="Fixed Stipend",G58*H58,0))</f>
        <v>0</v>
      </c>
      <c r="K58" s="17"/>
      <c r="M58" s="1"/>
    </row>
    <row r="59" spans="2:13" x14ac:dyDescent="0.3">
      <c r="B59" s="13"/>
      <c r="C59" s="7">
        <v>6</v>
      </c>
      <c r="D59" s="210"/>
      <c r="E59" s="210"/>
      <c r="F59" s="210"/>
      <c r="G59" s="211"/>
      <c r="H59" s="216"/>
      <c r="I59" s="212"/>
      <c r="J59" s="367">
        <f>IF(D52="Daily Rate",G59*H59,IF(D52="Fixed Stipend",G59*H59,0))</f>
        <v>0</v>
      </c>
      <c r="K59" s="17"/>
      <c r="M59" s="1"/>
    </row>
    <row r="60" spans="2:13" x14ac:dyDescent="0.3">
      <c r="B60" s="13"/>
      <c r="C60" s="6">
        <v>7</v>
      </c>
      <c r="D60" s="207"/>
      <c r="E60" s="207"/>
      <c r="F60" s="207"/>
      <c r="G60" s="208"/>
      <c r="H60" s="215"/>
      <c r="I60" s="209"/>
      <c r="J60" s="367">
        <f>IF(D52="Daily Rate",G60*H60,IF(D52="Fixed Stipend",G60*H60,0))</f>
        <v>0</v>
      </c>
      <c r="K60" s="17"/>
      <c r="M60" s="1"/>
    </row>
    <row r="61" spans="2:13" x14ac:dyDescent="0.3">
      <c r="B61" s="13"/>
      <c r="C61" s="7">
        <v>8</v>
      </c>
      <c r="D61" s="210"/>
      <c r="E61" s="210"/>
      <c r="F61" s="210"/>
      <c r="G61" s="211"/>
      <c r="H61" s="216"/>
      <c r="I61" s="212"/>
      <c r="J61" s="367">
        <f>IF(D52="Daily Rate",G61*H61,IF(D52="Fixed Stipend",G61*H61,0))</f>
        <v>0</v>
      </c>
      <c r="K61" s="17"/>
      <c r="M61" s="1"/>
    </row>
    <row r="62" spans="2:13" x14ac:dyDescent="0.3">
      <c r="B62" s="13"/>
      <c r="C62" s="7">
        <v>9</v>
      </c>
      <c r="D62" s="210"/>
      <c r="E62" s="210"/>
      <c r="F62" s="210"/>
      <c r="G62" s="211"/>
      <c r="H62" s="216"/>
      <c r="I62" s="212"/>
      <c r="J62" s="367">
        <f>IF(D52="Daily Rate",G62*H62,IF(D52="Fixed Stipend",G62*H62,0))</f>
        <v>0</v>
      </c>
      <c r="K62" s="17"/>
      <c r="M62" s="1"/>
    </row>
    <row r="63" spans="2:13" x14ac:dyDescent="0.3">
      <c r="B63" s="13"/>
      <c r="C63" s="6">
        <v>10</v>
      </c>
      <c r="D63" s="207"/>
      <c r="E63" s="207"/>
      <c r="F63" s="207"/>
      <c r="G63" s="208"/>
      <c r="H63" s="215"/>
      <c r="I63" s="209"/>
      <c r="J63" s="367">
        <f>IF(D52="Daily Rate",G63*H63,IF(D52="Fixed Stipend",G63*H63,0))</f>
        <v>0</v>
      </c>
      <c r="K63" s="17"/>
      <c r="M63" s="1"/>
    </row>
    <row r="64" spans="2:13" x14ac:dyDescent="0.3">
      <c r="B64" s="13"/>
      <c r="C64" s="135"/>
      <c r="D64" s="23" t="s">
        <v>231</v>
      </c>
      <c r="E64" s="23"/>
      <c r="F64" s="23"/>
      <c r="G64" s="23"/>
      <c r="H64" s="23"/>
      <c r="I64" s="23"/>
      <c r="J64" s="58">
        <f>SUM(J54:J63)</f>
        <v>0</v>
      </c>
      <c r="K64" s="17"/>
      <c r="M64" s="1"/>
    </row>
    <row r="65" spans="2:13" ht="12" customHeight="1" x14ac:dyDescent="0.3">
      <c r="B65" s="24"/>
      <c r="C65" s="25"/>
      <c r="D65" s="25"/>
      <c r="E65" s="25"/>
      <c r="F65" s="25"/>
      <c r="G65" s="25"/>
      <c r="H65" s="25"/>
      <c r="I65" s="25"/>
      <c r="J65" s="25"/>
      <c r="K65" s="26"/>
      <c r="M65" s="1"/>
    </row>
    <row r="66" spans="2:13" ht="12" customHeight="1" x14ac:dyDescent="0.3">
      <c r="D66" s="31"/>
      <c r="M66" s="1"/>
    </row>
    <row r="67" spans="2:13" ht="12" customHeight="1" x14ac:dyDescent="0.4">
      <c r="B67" s="9"/>
      <c r="C67" s="10"/>
      <c r="D67" s="11"/>
      <c r="E67" s="10"/>
      <c r="F67" s="10"/>
      <c r="G67" s="10"/>
      <c r="H67" s="10"/>
      <c r="I67" s="10"/>
      <c r="J67" s="10"/>
      <c r="K67" s="12"/>
    </row>
    <row r="68" spans="2:13" ht="15.6" x14ac:dyDescent="0.3">
      <c r="B68" s="13"/>
      <c r="C68" s="59"/>
      <c r="D68" s="60" t="s">
        <v>90</v>
      </c>
      <c r="E68" s="61"/>
      <c r="F68" s="61"/>
      <c r="G68" s="61"/>
      <c r="H68" s="61"/>
      <c r="I68" s="61"/>
      <c r="J68" s="65">
        <f>J47</f>
        <v>0</v>
      </c>
      <c r="K68" s="17"/>
    </row>
    <row r="69" spans="2:13" ht="6" customHeight="1" x14ac:dyDescent="0.3">
      <c r="B69" s="13"/>
      <c r="C69" s="20"/>
      <c r="D69" s="20"/>
      <c r="E69" s="20"/>
      <c r="F69" s="20"/>
      <c r="G69" s="20"/>
      <c r="H69" s="20"/>
      <c r="I69" s="20"/>
      <c r="J69" s="21"/>
      <c r="K69" s="17"/>
    </row>
    <row r="70" spans="2:13" ht="15.6" x14ac:dyDescent="0.3">
      <c r="B70" s="13"/>
      <c r="C70" s="59"/>
      <c r="D70" s="60" t="s">
        <v>231</v>
      </c>
      <c r="E70" s="61"/>
      <c r="F70" s="61"/>
      <c r="G70" s="61"/>
      <c r="H70" s="61"/>
      <c r="I70" s="61"/>
      <c r="J70" s="65">
        <f>J64</f>
        <v>0</v>
      </c>
      <c r="K70" s="17"/>
    </row>
    <row r="71" spans="2:13" ht="6" customHeight="1" x14ac:dyDescent="0.3">
      <c r="B71" s="13"/>
      <c r="C71" s="20"/>
      <c r="D71" s="20"/>
      <c r="E71" s="20"/>
      <c r="F71" s="20"/>
      <c r="G71" s="20"/>
      <c r="H71" s="20"/>
      <c r="I71" s="20"/>
      <c r="J71" s="21"/>
      <c r="K71" s="17"/>
    </row>
    <row r="72" spans="2:13" ht="15.6" x14ac:dyDescent="0.3">
      <c r="B72" s="13"/>
      <c r="C72" s="62"/>
      <c r="D72" s="63" t="s">
        <v>232</v>
      </c>
      <c r="E72" s="64"/>
      <c r="F72" s="64"/>
      <c r="G72" s="64"/>
      <c r="H72" s="64"/>
      <c r="I72" s="64"/>
      <c r="J72" s="66">
        <f>J68+J70</f>
        <v>0</v>
      </c>
      <c r="K72" s="17"/>
    </row>
    <row r="73" spans="2:13" ht="12" customHeight="1" x14ac:dyDescent="0.3">
      <c r="B73" s="24"/>
      <c r="C73" s="25"/>
      <c r="D73" s="25"/>
      <c r="E73" s="25"/>
      <c r="F73" s="25"/>
      <c r="G73" s="25"/>
      <c r="H73" s="25"/>
      <c r="I73" s="25"/>
      <c r="J73" s="25"/>
      <c r="K73" s="26"/>
    </row>
    <row r="74" spans="2:13" ht="12" customHeight="1" x14ac:dyDescent="0.3"/>
    <row r="75" spans="2:13" ht="21" x14ac:dyDescent="0.4">
      <c r="B75" s="33"/>
      <c r="C75" s="34"/>
      <c r="D75" s="35" t="s">
        <v>233</v>
      </c>
      <c r="E75" s="34"/>
      <c r="F75" s="34"/>
      <c r="G75" s="34"/>
      <c r="H75" s="34"/>
      <c r="I75" s="34"/>
      <c r="J75" s="34"/>
      <c r="K75" s="36"/>
    </row>
    <row r="76" spans="2:13" ht="12" customHeight="1" x14ac:dyDescent="0.3"/>
    <row r="77" spans="2:13" ht="12" customHeight="1" x14ac:dyDescent="0.4">
      <c r="B77" s="9"/>
      <c r="C77" s="10"/>
      <c r="D77" s="11"/>
      <c r="E77" s="10"/>
      <c r="F77" s="10"/>
      <c r="G77" s="10"/>
      <c r="H77" s="10"/>
      <c r="I77" s="10"/>
      <c r="J77" s="10"/>
      <c r="K77" s="12"/>
    </row>
    <row r="78" spans="2:13" ht="15.6" x14ac:dyDescent="0.3">
      <c r="B78" s="13"/>
      <c r="C78" s="14"/>
      <c r="D78" s="15" t="s">
        <v>2</v>
      </c>
      <c r="E78" s="16"/>
      <c r="F78" s="16"/>
      <c r="G78" s="16"/>
      <c r="H78" s="16"/>
      <c r="I78" s="16"/>
      <c r="J78" s="16"/>
      <c r="K78" s="17"/>
    </row>
    <row r="79" spans="2:13" ht="12" customHeight="1" x14ac:dyDescent="0.3">
      <c r="B79" s="13"/>
      <c r="C79" s="18"/>
      <c r="D79" s="19"/>
      <c r="E79" s="18"/>
      <c r="F79" s="18"/>
      <c r="G79" s="18"/>
      <c r="H79" s="18"/>
      <c r="I79" s="18"/>
      <c r="J79" s="18"/>
      <c r="K79" s="17"/>
    </row>
    <row r="80" spans="2:13" x14ac:dyDescent="0.3">
      <c r="B80" s="13"/>
      <c r="C80" s="4"/>
      <c r="D80" s="606" t="s">
        <v>3</v>
      </c>
      <c r="E80" s="606"/>
      <c r="F80" s="360" t="s">
        <v>4</v>
      </c>
      <c r="G80" s="360" t="s">
        <v>94</v>
      </c>
      <c r="H80" s="360" t="s">
        <v>7</v>
      </c>
      <c r="I80" s="619" t="s">
        <v>9</v>
      </c>
      <c r="J80" s="620"/>
      <c r="K80" s="17"/>
    </row>
    <row r="81" spans="2:11" x14ac:dyDescent="0.3">
      <c r="B81" s="13"/>
      <c r="C81" s="6">
        <v>1</v>
      </c>
      <c r="D81" s="596"/>
      <c r="E81" s="597"/>
      <c r="F81" s="217"/>
      <c r="G81" s="218"/>
      <c r="H81" s="219">
        <v>0</v>
      </c>
      <c r="I81" s="607">
        <f>H81*G81</f>
        <v>0</v>
      </c>
      <c r="J81" s="608"/>
      <c r="K81" s="17"/>
    </row>
    <row r="82" spans="2:11" x14ac:dyDescent="0.3">
      <c r="B82" s="13"/>
      <c r="C82" s="6">
        <v>2</v>
      </c>
      <c r="D82" s="592"/>
      <c r="E82" s="593"/>
      <c r="F82" s="217"/>
      <c r="G82" s="218"/>
      <c r="H82" s="219">
        <v>0</v>
      </c>
      <c r="I82" s="594">
        <f>H82*G82</f>
        <v>0</v>
      </c>
      <c r="J82" s="595"/>
      <c r="K82" s="17"/>
    </row>
    <row r="83" spans="2:11" x14ac:dyDescent="0.3">
      <c r="B83" s="13"/>
      <c r="C83" s="6">
        <v>3</v>
      </c>
      <c r="D83" s="592"/>
      <c r="E83" s="593"/>
      <c r="F83" s="217"/>
      <c r="G83" s="218"/>
      <c r="H83" s="219">
        <v>0</v>
      </c>
      <c r="I83" s="594">
        <f>H83*G83</f>
        <v>0</v>
      </c>
      <c r="J83" s="595"/>
      <c r="K83" s="17"/>
    </row>
    <row r="84" spans="2:11" x14ac:dyDescent="0.3">
      <c r="B84" s="13"/>
      <c r="C84" s="6">
        <v>4</v>
      </c>
      <c r="D84" s="592"/>
      <c r="E84" s="593"/>
      <c r="F84" s="217"/>
      <c r="G84" s="218"/>
      <c r="H84" s="219">
        <v>0</v>
      </c>
      <c r="I84" s="607">
        <f t="shared" ref="I84:I90" si="27">H84*G84</f>
        <v>0</v>
      </c>
      <c r="J84" s="608"/>
      <c r="K84" s="17"/>
    </row>
    <row r="85" spans="2:11" x14ac:dyDescent="0.3">
      <c r="B85" s="13"/>
      <c r="C85" s="6">
        <v>5</v>
      </c>
      <c r="D85" s="592"/>
      <c r="E85" s="593"/>
      <c r="F85" s="217"/>
      <c r="G85" s="218"/>
      <c r="H85" s="219">
        <v>0</v>
      </c>
      <c r="I85" s="594">
        <f t="shared" si="27"/>
        <v>0</v>
      </c>
      <c r="J85" s="595"/>
      <c r="K85" s="17"/>
    </row>
    <row r="86" spans="2:11" x14ac:dyDescent="0.3">
      <c r="B86" s="13"/>
      <c r="C86" s="6">
        <v>6</v>
      </c>
      <c r="D86" s="592"/>
      <c r="E86" s="593"/>
      <c r="F86" s="217"/>
      <c r="G86" s="218"/>
      <c r="H86" s="219">
        <v>0</v>
      </c>
      <c r="I86" s="594">
        <f t="shared" si="27"/>
        <v>0</v>
      </c>
      <c r="J86" s="595"/>
      <c r="K86" s="17"/>
    </row>
    <row r="87" spans="2:11" x14ac:dyDescent="0.3">
      <c r="B87" s="13"/>
      <c r="C87" s="6">
        <v>7</v>
      </c>
      <c r="D87" s="592"/>
      <c r="E87" s="593"/>
      <c r="F87" s="217"/>
      <c r="G87" s="218"/>
      <c r="H87" s="219">
        <v>0</v>
      </c>
      <c r="I87" s="607">
        <f t="shared" si="27"/>
        <v>0</v>
      </c>
      <c r="J87" s="608"/>
      <c r="K87" s="17"/>
    </row>
    <row r="88" spans="2:11" x14ac:dyDescent="0.3">
      <c r="B88" s="13"/>
      <c r="C88" s="6">
        <v>8</v>
      </c>
      <c r="D88" s="592"/>
      <c r="E88" s="593"/>
      <c r="F88" s="217"/>
      <c r="G88" s="218"/>
      <c r="H88" s="219">
        <v>0</v>
      </c>
      <c r="I88" s="594">
        <f t="shared" si="27"/>
        <v>0</v>
      </c>
      <c r="J88" s="595"/>
      <c r="K88" s="17"/>
    </row>
    <row r="89" spans="2:11" x14ac:dyDescent="0.3">
      <c r="B89" s="13"/>
      <c r="C89" s="6">
        <v>9</v>
      </c>
      <c r="D89" s="592"/>
      <c r="E89" s="593"/>
      <c r="F89" s="217"/>
      <c r="G89" s="218"/>
      <c r="H89" s="219">
        <v>0</v>
      </c>
      <c r="I89" s="594">
        <f t="shared" si="27"/>
        <v>0</v>
      </c>
      <c r="J89" s="595"/>
      <c r="K89" s="17"/>
    </row>
    <row r="90" spans="2:11" x14ac:dyDescent="0.3">
      <c r="B90" s="13"/>
      <c r="C90" s="6">
        <v>10</v>
      </c>
      <c r="D90" s="592"/>
      <c r="E90" s="593"/>
      <c r="F90" s="217"/>
      <c r="G90" s="218"/>
      <c r="H90" s="219">
        <v>0</v>
      </c>
      <c r="I90" s="607">
        <f t="shared" si="27"/>
        <v>0</v>
      </c>
      <c r="J90" s="608"/>
      <c r="K90" s="17"/>
    </row>
    <row r="91" spans="2:11" x14ac:dyDescent="0.3">
      <c r="B91" s="13"/>
      <c r="C91" s="23"/>
      <c r="D91" s="23" t="s">
        <v>10</v>
      </c>
      <c r="E91" s="23"/>
      <c r="F91" s="23"/>
      <c r="G91" s="23"/>
      <c r="H91" s="23"/>
      <c r="I91" s="659">
        <f>SUM(I81:J90)</f>
        <v>0</v>
      </c>
      <c r="J91" s="659"/>
      <c r="K91" s="17"/>
    </row>
    <row r="92" spans="2:11" ht="12" customHeight="1" x14ac:dyDescent="0.3">
      <c r="B92" s="24"/>
      <c r="C92" s="25"/>
      <c r="D92" s="25"/>
      <c r="E92" s="25"/>
      <c r="F92" s="25"/>
      <c r="G92" s="25"/>
      <c r="H92" s="25"/>
      <c r="I92" s="25"/>
      <c r="J92" s="25"/>
      <c r="K92" s="26"/>
    </row>
    <row r="93" spans="2:11" ht="12" customHeight="1" x14ac:dyDescent="0.3"/>
    <row r="94" spans="2:11" ht="12" customHeight="1" x14ac:dyDescent="0.4">
      <c r="B94" s="9"/>
      <c r="C94" s="10"/>
      <c r="D94" s="11"/>
      <c r="E94" s="10"/>
      <c r="F94" s="10"/>
      <c r="G94" s="10"/>
      <c r="H94" s="10"/>
      <c r="I94" s="10"/>
      <c r="J94" s="10"/>
      <c r="K94" s="12"/>
    </row>
    <row r="95" spans="2:11" ht="15.6" x14ac:dyDescent="0.3">
      <c r="B95" s="13"/>
      <c r="C95" s="14"/>
      <c r="D95" s="15" t="s">
        <v>97</v>
      </c>
      <c r="E95" s="16"/>
      <c r="F95" s="16"/>
      <c r="G95" s="16"/>
      <c r="H95" s="16"/>
      <c r="I95" s="16"/>
      <c r="J95" s="16"/>
      <c r="K95" s="17"/>
    </row>
    <row r="96" spans="2:11" ht="12" customHeight="1" x14ac:dyDescent="0.3">
      <c r="B96" s="13"/>
      <c r="C96" s="18"/>
      <c r="D96" s="19"/>
      <c r="E96" s="18"/>
      <c r="F96" s="18"/>
      <c r="G96" s="18"/>
      <c r="H96" s="18"/>
      <c r="I96" s="18"/>
      <c r="J96" s="18"/>
      <c r="K96" s="17"/>
    </row>
    <row r="97" spans="2:11" x14ac:dyDescent="0.3">
      <c r="B97" s="13"/>
      <c r="C97" s="4"/>
      <c r="D97" s="606" t="s">
        <v>3</v>
      </c>
      <c r="E97" s="606"/>
      <c r="F97" s="360" t="s">
        <v>4</v>
      </c>
      <c r="G97" s="360" t="s">
        <v>94</v>
      </c>
      <c r="H97" s="360" t="s">
        <v>7</v>
      </c>
      <c r="I97" s="619" t="s">
        <v>9</v>
      </c>
      <c r="J97" s="620"/>
      <c r="K97" s="17"/>
    </row>
    <row r="98" spans="2:11" x14ac:dyDescent="0.3">
      <c r="B98" s="13"/>
      <c r="C98" s="6">
        <v>1</v>
      </c>
      <c r="D98" s="596"/>
      <c r="E98" s="597"/>
      <c r="F98" s="217"/>
      <c r="G98" s="220"/>
      <c r="H98" s="219">
        <v>0</v>
      </c>
      <c r="I98" s="607">
        <f>H98*G98</f>
        <v>0</v>
      </c>
      <c r="J98" s="608"/>
      <c r="K98" s="17"/>
    </row>
    <row r="99" spans="2:11" x14ac:dyDescent="0.3">
      <c r="B99" s="13"/>
      <c r="C99" s="6">
        <v>2</v>
      </c>
      <c r="D99" s="592"/>
      <c r="E99" s="593"/>
      <c r="F99" s="217"/>
      <c r="G99" s="220"/>
      <c r="H99" s="219">
        <v>0</v>
      </c>
      <c r="I99" s="594">
        <f>H99*G99</f>
        <v>0</v>
      </c>
      <c r="J99" s="595"/>
      <c r="K99" s="17"/>
    </row>
    <row r="100" spans="2:11" x14ac:dyDescent="0.3">
      <c r="B100" s="13"/>
      <c r="C100" s="6">
        <v>3</v>
      </c>
      <c r="D100" s="592"/>
      <c r="E100" s="593"/>
      <c r="F100" s="217"/>
      <c r="G100" s="220"/>
      <c r="H100" s="219">
        <v>0</v>
      </c>
      <c r="I100" s="594">
        <f>H100*G100</f>
        <v>0</v>
      </c>
      <c r="J100" s="595"/>
      <c r="K100" s="17"/>
    </row>
    <row r="101" spans="2:11" x14ac:dyDescent="0.3">
      <c r="B101" s="13"/>
      <c r="C101" s="6">
        <v>4</v>
      </c>
      <c r="D101" s="596"/>
      <c r="E101" s="597"/>
      <c r="F101" s="217"/>
      <c r="G101" s="220"/>
      <c r="H101" s="219">
        <v>0</v>
      </c>
      <c r="I101" s="607">
        <f t="shared" ref="I101:I127" si="28">H101*G101</f>
        <v>0</v>
      </c>
      <c r="J101" s="608"/>
      <c r="K101" s="17"/>
    </row>
    <row r="102" spans="2:11" x14ac:dyDescent="0.3">
      <c r="B102" s="13"/>
      <c r="C102" s="6">
        <v>5</v>
      </c>
      <c r="D102" s="592"/>
      <c r="E102" s="593"/>
      <c r="F102" s="217"/>
      <c r="G102" s="220"/>
      <c r="H102" s="219">
        <v>0</v>
      </c>
      <c r="I102" s="594">
        <f t="shared" si="28"/>
        <v>0</v>
      </c>
      <c r="J102" s="595"/>
      <c r="K102" s="17"/>
    </row>
    <row r="103" spans="2:11" x14ac:dyDescent="0.3">
      <c r="B103" s="13"/>
      <c r="C103" s="6">
        <v>6</v>
      </c>
      <c r="D103" s="592"/>
      <c r="E103" s="593"/>
      <c r="F103" s="217"/>
      <c r="G103" s="220"/>
      <c r="H103" s="219">
        <v>0</v>
      </c>
      <c r="I103" s="594">
        <f t="shared" si="28"/>
        <v>0</v>
      </c>
      <c r="J103" s="595"/>
      <c r="K103" s="17"/>
    </row>
    <row r="104" spans="2:11" x14ac:dyDescent="0.3">
      <c r="B104" s="13"/>
      <c r="C104" s="6">
        <v>7</v>
      </c>
      <c r="D104" s="596"/>
      <c r="E104" s="597"/>
      <c r="F104" s="217"/>
      <c r="G104" s="220"/>
      <c r="H104" s="219">
        <v>0</v>
      </c>
      <c r="I104" s="607">
        <f t="shared" si="28"/>
        <v>0</v>
      </c>
      <c r="J104" s="608"/>
      <c r="K104" s="17"/>
    </row>
    <row r="105" spans="2:11" x14ac:dyDescent="0.3">
      <c r="B105" s="13"/>
      <c r="C105" s="6">
        <v>8</v>
      </c>
      <c r="D105" s="592"/>
      <c r="E105" s="593"/>
      <c r="F105" s="217"/>
      <c r="G105" s="220"/>
      <c r="H105" s="219">
        <v>0</v>
      </c>
      <c r="I105" s="594">
        <f t="shared" si="28"/>
        <v>0</v>
      </c>
      <c r="J105" s="595"/>
      <c r="K105" s="17"/>
    </row>
    <row r="106" spans="2:11" x14ac:dyDescent="0.3">
      <c r="B106" s="13"/>
      <c r="C106" s="6">
        <v>9</v>
      </c>
      <c r="D106" s="592"/>
      <c r="E106" s="593"/>
      <c r="F106" s="217"/>
      <c r="G106" s="220"/>
      <c r="H106" s="219">
        <v>0</v>
      </c>
      <c r="I106" s="594">
        <f t="shared" si="28"/>
        <v>0</v>
      </c>
      <c r="J106" s="595"/>
      <c r="K106" s="17"/>
    </row>
    <row r="107" spans="2:11" x14ac:dyDescent="0.3">
      <c r="B107" s="13"/>
      <c r="C107" s="6">
        <v>10</v>
      </c>
      <c r="D107" s="596"/>
      <c r="E107" s="597"/>
      <c r="F107" s="217"/>
      <c r="G107" s="220"/>
      <c r="H107" s="219">
        <v>0</v>
      </c>
      <c r="I107" s="607">
        <f t="shared" si="28"/>
        <v>0</v>
      </c>
      <c r="J107" s="608"/>
      <c r="K107" s="17"/>
    </row>
    <row r="108" spans="2:11" x14ac:dyDescent="0.3">
      <c r="B108" s="13"/>
      <c r="C108" s="6">
        <v>11</v>
      </c>
      <c r="D108" s="592"/>
      <c r="E108" s="593"/>
      <c r="F108" s="217"/>
      <c r="G108" s="220"/>
      <c r="H108" s="219">
        <v>0</v>
      </c>
      <c r="I108" s="594">
        <f t="shared" si="28"/>
        <v>0</v>
      </c>
      <c r="J108" s="595"/>
      <c r="K108" s="17"/>
    </row>
    <row r="109" spans="2:11" x14ac:dyDescent="0.3">
      <c r="B109" s="13"/>
      <c r="C109" s="6">
        <v>12</v>
      </c>
      <c r="D109" s="596"/>
      <c r="E109" s="597"/>
      <c r="F109" s="217"/>
      <c r="G109" s="220"/>
      <c r="H109" s="219">
        <v>0</v>
      </c>
      <c r="I109" s="594">
        <f t="shared" si="28"/>
        <v>0</v>
      </c>
      <c r="J109" s="595"/>
      <c r="K109" s="17"/>
    </row>
    <row r="110" spans="2:11" x14ac:dyDescent="0.3">
      <c r="B110" s="13"/>
      <c r="C110" s="6">
        <v>13</v>
      </c>
      <c r="D110" s="592"/>
      <c r="E110" s="593"/>
      <c r="F110" s="217"/>
      <c r="G110" s="220"/>
      <c r="H110" s="219">
        <v>0</v>
      </c>
      <c r="I110" s="607">
        <f t="shared" si="28"/>
        <v>0</v>
      </c>
      <c r="J110" s="608"/>
      <c r="K110" s="17"/>
    </row>
    <row r="111" spans="2:11" x14ac:dyDescent="0.3">
      <c r="B111" s="13"/>
      <c r="C111" s="6">
        <v>14</v>
      </c>
      <c r="D111" s="596"/>
      <c r="E111" s="597"/>
      <c r="F111" s="217"/>
      <c r="G111" s="220"/>
      <c r="H111" s="219">
        <v>0</v>
      </c>
      <c r="I111" s="594">
        <f t="shared" si="28"/>
        <v>0</v>
      </c>
      <c r="J111" s="595"/>
      <c r="K111" s="17"/>
    </row>
    <row r="112" spans="2:11" x14ac:dyDescent="0.3">
      <c r="B112" s="13"/>
      <c r="C112" s="6">
        <v>15</v>
      </c>
      <c r="D112" s="592"/>
      <c r="E112" s="593"/>
      <c r="F112" s="217"/>
      <c r="G112" s="220"/>
      <c r="H112" s="219">
        <v>0</v>
      </c>
      <c r="I112" s="594">
        <f t="shared" si="28"/>
        <v>0</v>
      </c>
      <c r="J112" s="595"/>
      <c r="K112" s="17"/>
    </row>
    <row r="113" spans="2:11" hidden="1" x14ac:dyDescent="0.3">
      <c r="B113" s="13"/>
      <c r="C113" s="6">
        <v>16</v>
      </c>
      <c r="D113" s="596"/>
      <c r="E113" s="597"/>
      <c r="F113" s="217"/>
      <c r="G113" s="220"/>
      <c r="H113" s="219">
        <v>0</v>
      </c>
      <c r="I113" s="607">
        <f t="shared" si="28"/>
        <v>0</v>
      </c>
      <c r="J113" s="608"/>
      <c r="K113" s="17"/>
    </row>
    <row r="114" spans="2:11" hidden="1" x14ac:dyDescent="0.3">
      <c r="B114" s="13"/>
      <c r="C114" s="6">
        <v>17</v>
      </c>
      <c r="D114" s="592"/>
      <c r="E114" s="593"/>
      <c r="F114" s="217"/>
      <c r="G114" s="220"/>
      <c r="H114" s="219">
        <v>0</v>
      </c>
      <c r="I114" s="594">
        <f t="shared" si="28"/>
        <v>0</v>
      </c>
      <c r="J114" s="595"/>
      <c r="K114" s="17"/>
    </row>
    <row r="115" spans="2:11" hidden="1" x14ac:dyDescent="0.3">
      <c r="B115" s="13"/>
      <c r="C115" s="6">
        <v>18</v>
      </c>
      <c r="D115" s="596"/>
      <c r="E115" s="597"/>
      <c r="F115" s="217"/>
      <c r="G115" s="220"/>
      <c r="H115" s="219">
        <v>0</v>
      </c>
      <c r="I115" s="594">
        <f t="shared" si="28"/>
        <v>0</v>
      </c>
      <c r="J115" s="595"/>
      <c r="K115" s="17"/>
    </row>
    <row r="116" spans="2:11" hidden="1" x14ac:dyDescent="0.3">
      <c r="B116" s="13"/>
      <c r="C116" s="6">
        <v>19</v>
      </c>
      <c r="D116" s="592"/>
      <c r="E116" s="593"/>
      <c r="F116" s="217"/>
      <c r="G116" s="220"/>
      <c r="H116" s="219">
        <v>0</v>
      </c>
      <c r="I116" s="607">
        <f t="shared" si="28"/>
        <v>0</v>
      </c>
      <c r="J116" s="608"/>
      <c r="K116" s="17"/>
    </row>
    <row r="117" spans="2:11" hidden="1" x14ac:dyDescent="0.3">
      <c r="B117" s="13"/>
      <c r="C117" s="6">
        <v>20</v>
      </c>
      <c r="D117" s="596"/>
      <c r="E117" s="597"/>
      <c r="F117" s="217"/>
      <c r="G117" s="220"/>
      <c r="H117" s="219">
        <v>0</v>
      </c>
      <c r="I117" s="594">
        <f t="shared" si="28"/>
        <v>0</v>
      </c>
      <c r="J117" s="595"/>
      <c r="K117" s="17"/>
    </row>
    <row r="118" spans="2:11" hidden="1" x14ac:dyDescent="0.3">
      <c r="B118" s="13"/>
      <c r="C118" s="6">
        <v>21</v>
      </c>
      <c r="D118" s="592"/>
      <c r="E118" s="593"/>
      <c r="F118" s="217"/>
      <c r="G118" s="220"/>
      <c r="H118" s="219">
        <v>0</v>
      </c>
      <c r="I118" s="594">
        <f t="shared" si="28"/>
        <v>0</v>
      </c>
      <c r="J118" s="595"/>
      <c r="K118" s="17"/>
    </row>
    <row r="119" spans="2:11" hidden="1" x14ac:dyDescent="0.3">
      <c r="B119" s="13"/>
      <c r="C119" s="6">
        <v>22</v>
      </c>
      <c r="D119" s="596"/>
      <c r="E119" s="597"/>
      <c r="F119" s="217"/>
      <c r="G119" s="220"/>
      <c r="H119" s="219">
        <v>0</v>
      </c>
      <c r="I119" s="607">
        <f t="shared" si="28"/>
        <v>0</v>
      </c>
      <c r="J119" s="608"/>
      <c r="K119" s="17"/>
    </row>
    <row r="120" spans="2:11" hidden="1" x14ac:dyDescent="0.3">
      <c r="B120" s="13"/>
      <c r="C120" s="6">
        <v>23</v>
      </c>
      <c r="D120" s="592"/>
      <c r="E120" s="593"/>
      <c r="F120" s="217"/>
      <c r="G120" s="220"/>
      <c r="H120" s="219">
        <v>0</v>
      </c>
      <c r="I120" s="594">
        <f t="shared" si="28"/>
        <v>0</v>
      </c>
      <c r="J120" s="595"/>
      <c r="K120" s="17"/>
    </row>
    <row r="121" spans="2:11" hidden="1" x14ac:dyDescent="0.3">
      <c r="B121" s="13"/>
      <c r="C121" s="6">
        <v>24</v>
      </c>
      <c r="D121" s="596"/>
      <c r="E121" s="597"/>
      <c r="F121" s="217"/>
      <c r="G121" s="220"/>
      <c r="H121" s="219">
        <v>0</v>
      </c>
      <c r="I121" s="594">
        <f t="shared" si="28"/>
        <v>0</v>
      </c>
      <c r="J121" s="595"/>
      <c r="K121" s="17"/>
    </row>
    <row r="122" spans="2:11" hidden="1" x14ac:dyDescent="0.3">
      <c r="B122" s="13"/>
      <c r="C122" s="6">
        <v>25</v>
      </c>
      <c r="D122" s="592"/>
      <c r="E122" s="593"/>
      <c r="F122" s="217"/>
      <c r="G122" s="220"/>
      <c r="H122" s="219">
        <v>0</v>
      </c>
      <c r="I122" s="607">
        <f t="shared" si="28"/>
        <v>0</v>
      </c>
      <c r="J122" s="608"/>
      <c r="K122" s="17"/>
    </row>
    <row r="123" spans="2:11" hidden="1" x14ac:dyDescent="0.3">
      <c r="B123" s="13"/>
      <c r="C123" s="6">
        <v>26</v>
      </c>
      <c r="D123" s="596"/>
      <c r="E123" s="597"/>
      <c r="F123" s="217"/>
      <c r="G123" s="220"/>
      <c r="H123" s="219">
        <v>0</v>
      </c>
      <c r="I123" s="594">
        <f t="shared" si="28"/>
        <v>0</v>
      </c>
      <c r="J123" s="595"/>
      <c r="K123" s="17"/>
    </row>
    <row r="124" spans="2:11" hidden="1" x14ac:dyDescent="0.3">
      <c r="B124" s="13"/>
      <c r="C124" s="6">
        <v>27</v>
      </c>
      <c r="D124" s="592"/>
      <c r="E124" s="593"/>
      <c r="F124" s="217"/>
      <c r="G124" s="220"/>
      <c r="H124" s="219">
        <v>0</v>
      </c>
      <c r="I124" s="594">
        <f t="shared" si="28"/>
        <v>0</v>
      </c>
      <c r="J124" s="595"/>
      <c r="K124" s="17"/>
    </row>
    <row r="125" spans="2:11" hidden="1" x14ac:dyDescent="0.3">
      <c r="B125" s="13"/>
      <c r="C125" s="6">
        <v>28</v>
      </c>
      <c r="D125" s="596"/>
      <c r="E125" s="597"/>
      <c r="F125" s="217"/>
      <c r="G125" s="220"/>
      <c r="H125" s="219">
        <v>0</v>
      </c>
      <c r="I125" s="607">
        <f t="shared" si="28"/>
        <v>0</v>
      </c>
      <c r="J125" s="608"/>
      <c r="K125" s="17"/>
    </row>
    <row r="126" spans="2:11" hidden="1" x14ac:dyDescent="0.3">
      <c r="B126" s="13"/>
      <c r="C126" s="6">
        <v>29</v>
      </c>
      <c r="D126" s="592"/>
      <c r="E126" s="593"/>
      <c r="F126" s="217"/>
      <c r="G126" s="220"/>
      <c r="H126" s="219">
        <v>0</v>
      </c>
      <c r="I126" s="594">
        <f t="shared" si="28"/>
        <v>0</v>
      </c>
      <c r="J126" s="595"/>
      <c r="K126" s="17"/>
    </row>
    <row r="127" spans="2:11" hidden="1" x14ac:dyDescent="0.3">
      <c r="B127" s="13"/>
      <c r="C127" s="6">
        <v>30</v>
      </c>
      <c r="D127" s="596"/>
      <c r="E127" s="597"/>
      <c r="F127" s="217"/>
      <c r="G127" s="220"/>
      <c r="H127" s="219">
        <v>0</v>
      </c>
      <c r="I127" s="594">
        <f t="shared" si="28"/>
        <v>0</v>
      </c>
      <c r="J127" s="595"/>
      <c r="K127" s="17"/>
    </row>
    <row r="128" spans="2:11" x14ac:dyDescent="0.3">
      <c r="B128" s="13"/>
      <c r="C128" s="23"/>
      <c r="D128" s="23" t="s">
        <v>98</v>
      </c>
      <c r="E128" s="23"/>
      <c r="F128" s="23"/>
      <c r="G128" s="23"/>
      <c r="H128" s="23"/>
      <c r="I128" s="659">
        <f>SUM(I98:J127)</f>
        <v>0</v>
      </c>
      <c r="J128" s="659"/>
      <c r="K128" s="17"/>
    </row>
    <row r="129" spans="2:11" ht="12" customHeight="1" x14ac:dyDescent="0.3">
      <c r="B129" s="24"/>
      <c r="C129" s="25"/>
      <c r="D129" s="25"/>
      <c r="E129" s="25"/>
      <c r="F129" s="25"/>
      <c r="G129" s="25"/>
      <c r="H129" s="25"/>
      <c r="I129" s="25"/>
      <c r="J129" s="25"/>
      <c r="K129" s="26"/>
    </row>
    <row r="130" spans="2:11" ht="12" customHeight="1" x14ac:dyDescent="0.3"/>
    <row r="131" spans="2:11" ht="12" customHeight="1" x14ac:dyDescent="0.4">
      <c r="B131" s="9"/>
      <c r="C131" s="10"/>
      <c r="D131" s="11"/>
      <c r="E131" s="10"/>
      <c r="F131" s="10"/>
      <c r="G131" s="10"/>
      <c r="H131" s="10"/>
      <c r="I131" s="10"/>
      <c r="J131" s="10"/>
      <c r="K131" s="12"/>
    </row>
    <row r="132" spans="2:11" ht="15.6" x14ac:dyDescent="0.3">
      <c r="B132" s="13"/>
      <c r="C132" s="14"/>
      <c r="D132" s="15" t="s">
        <v>154</v>
      </c>
      <c r="E132" s="16"/>
      <c r="F132" s="16"/>
      <c r="G132" s="16"/>
      <c r="H132" s="16"/>
      <c r="I132" s="16"/>
      <c r="J132" s="16"/>
      <c r="K132" s="17"/>
    </row>
    <row r="133" spans="2:11" ht="12" customHeight="1" x14ac:dyDescent="0.3">
      <c r="B133" s="13"/>
      <c r="C133" s="18"/>
      <c r="D133" s="19"/>
      <c r="E133" s="18"/>
      <c r="F133" s="18"/>
      <c r="G133" s="18"/>
      <c r="H133" s="18"/>
      <c r="I133" s="18"/>
      <c r="J133" s="18"/>
      <c r="K133" s="17"/>
    </row>
    <row r="134" spans="2:11" x14ac:dyDescent="0.3">
      <c r="B134" s="13"/>
      <c r="C134" s="4"/>
      <c r="D134" s="606" t="s">
        <v>235</v>
      </c>
      <c r="E134" s="606"/>
      <c r="F134" s="360" t="s">
        <v>236</v>
      </c>
      <c r="G134" s="360" t="s">
        <v>94</v>
      </c>
      <c r="H134" s="360" t="s">
        <v>7</v>
      </c>
      <c r="I134" s="619" t="s">
        <v>9</v>
      </c>
      <c r="J134" s="620"/>
      <c r="K134" s="17"/>
    </row>
    <row r="135" spans="2:11" x14ac:dyDescent="0.3">
      <c r="B135" s="13"/>
      <c r="C135" s="6">
        <v>1</v>
      </c>
      <c r="D135" s="596"/>
      <c r="E135" s="597"/>
      <c r="F135" s="305"/>
      <c r="G135" s="305"/>
      <c r="H135" s="208"/>
      <c r="I135" s="607">
        <f>H135*G135</f>
        <v>0</v>
      </c>
      <c r="J135" s="608"/>
      <c r="K135" s="17"/>
    </row>
    <row r="136" spans="2:11" x14ac:dyDescent="0.3">
      <c r="B136" s="13"/>
      <c r="C136" s="6">
        <v>2</v>
      </c>
      <c r="D136" s="592"/>
      <c r="E136" s="593"/>
      <c r="F136" s="305"/>
      <c r="G136" s="305"/>
      <c r="H136" s="208"/>
      <c r="I136" s="594">
        <f>H136*G136</f>
        <v>0</v>
      </c>
      <c r="J136" s="595"/>
      <c r="K136" s="17"/>
    </row>
    <row r="137" spans="2:11" x14ac:dyDescent="0.3">
      <c r="B137" s="13"/>
      <c r="C137" s="6">
        <v>3</v>
      </c>
      <c r="D137" s="592"/>
      <c r="E137" s="593"/>
      <c r="F137" s="305"/>
      <c r="G137" s="305"/>
      <c r="H137" s="208"/>
      <c r="I137" s="594">
        <f>H137*G137</f>
        <v>0</v>
      </c>
      <c r="J137" s="595"/>
      <c r="K137" s="17"/>
    </row>
    <row r="138" spans="2:11" x14ac:dyDescent="0.3">
      <c r="B138" s="13"/>
      <c r="C138" s="6">
        <v>4</v>
      </c>
      <c r="D138" s="596"/>
      <c r="E138" s="597"/>
      <c r="F138" s="305"/>
      <c r="G138" s="305"/>
      <c r="H138" s="208"/>
      <c r="I138" s="607">
        <f>H138*G138</f>
        <v>0</v>
      </c>
      <c r="J138" s="608"/>
      <c r="K138" s="17"/>
    </row>
    <row r="139" spans="2:11" x14ac:dyDescent="0.3">
      <c r="B139" s="13"/>
      <c r="C139" s="6">
        <v>5</v>
      </c>
      <c r="D139" s="592"/>
      <c r="E139" s="593"/>
      <c r="F139" s="305"/>
      <c r="G139" s="305"/>
      <c r="H139" s="208"/>
      <c r="I139" s="594">
        <f t="shared" ref="I139:I144" si="29">H139*G139</f>
        <v>0</v>
      </c>
      <c r="J139" s="595"/>
      <c r="K139" s="17"/>
    </row>
    <row r="140" spans="2:11" x14ac:dyDescent="0.3">
      <c r="B140" s="13"/>
      <c r="C140" s="6">
        <v>6</v>
      </c>
      <c r="D140" s="592"/>
      <c r="E140" s="593"/>
      <c r="F140" s="305"/>
      <c r="G140" s="305"/>
      <c r="H140" s="208"/>
      <c r="I140" s="594">
        <f t="shared" si="29"/>
        <v>0</v>
      </c>
      <c r="J140" s="595"/>
      <c r="K140" s="17"/>
    </row>
    <row r="141" spans="2:11" x14ac:dyDescent="0.3">
      <c r="B141" s="13"/>
      <c r="C141" s="6">
        <v>7</v>
      </c>
      <c r="D141" s="596"/>
      <c r="E141" s="597"/>
      <c r="F141" s="305"/>
      <c r="G141" s="305"/>
      <c r="H141" s="208"/>
      <c r="I141" s="607">
        <f t="shared" si="29"/>
        <v>0</v>
      </c>
      <c r="J141" s="608"/>
      <c r="K141" s="17"/>
    </row>
    <row r="142" spans="2:11" x14ac:dyDescent="0.3">
      <c r="B142" s="13"/>
      <c r="C142" s="6">
        <v>8</v>
      </c>
      <c r="D142" s="592"/>
      <c r="E142" s="593"/>
      <c r="F142" s="305"/>
      <c r="G142" s="305"/>
      <c r="H142" s="208"/>
      <c r="I142" s="594">
        <f t="shared" si="29"/>
        <v>0</v>
      </c>
      <c r="J142" s="595"/>
      <c r="K142" s="17"/>
    </row>
    <row r="143" spans="2:11" x14ac:dyDescent="0.3">
      <c r="B143" s="13"/>
      <c r="C143" s="6">
        <v>9</v>
      </c>
      <c r="D143" s="592"/>
      <c r="E143" s="593"/>
      <c r="F143" s="305"/>
      <c r="G143" s="305"/>
      <c r="H143" s="208"/>
      <c r="I143" s="594">
        <f t="shared" si="29"/>
        <v>0</v>
      </c>
      <c r="J143" s="595"/>
      <c r="K143" s="17"/>
    </row>
    <row r="144" spans="2:11" x14ac:dyDescent="0.3">
      <c r="B144" s="13"/>
      <c r="C144" s="6">
        <v>10</v>
      </c>
      <c r="D144" s="596"/>
      <c r="E144" s="597"/>
      <c r="F144" s="305"/>
      <c r="G144" s="305"/>
      <c r="H144" s="208"/>
      <c r="I144" s="607">
        <f t="shared" si="29"/>
        <v>0</v>
      </c>
      <c r="J144" s="608"/>
      <c r="K144" s="17"/>
    </row>
    <row r="145" spans="2:11" x14ac:dyDescent="0.3">
      <c r="B145" s="13"/>
      <c r="C145" s="141"/>
      <c r="D145" s="141" t="s">
        <v>238</v>
      </c>
      <c r="E145" s="141"/>
      <c r="F145" s="141"/>
      <c r="G145" s="141"/>
      <c r="H145" s="141"/>
      <c r="I145" s="659">
        <f>SUM(I135:J144)</f>
        <v>0</v>
      </c>
      <c r="J145" s="659"/>
      <c r="K145" s="17"/>
    </row>
    <row r="146" spans="2:11" ht="12" customHeight="1" x14ac:dyDescent="0.3">
      <c r="B146" s="24"/>
      <c r="C146" s="89"/>
      <c r="D146" s="89"/>
      <c r="E146" s="89"/>
      <c r="F146" s="89"/>
      <c r="G146" s="89"/>
      <c r="H146" s="89"/>
      <c r="I146" s="89"/>
      <c r="J146" s="89"/>
      <c r="K146" s="26"/>
    </row>
    <row r="147" spans="2:11" ht="12" customHeight="1" x14ac:dyDescent="0.3">
      <c r="C147" s="1"/>
      <c r="D147" s="1"/>
      <c r="E147" s="1"/>
      <c r="F147" s="1"/>
      <c r="G147" s="1"/>
      <c r="H147" s="1"/>
      <c r="I147" s="1"/>
      <c r="J147" s="1"/>
      <c r="K147" s="1"/>
    </row>
    <row r="148" spans="2:11" ht="12" customHeight="1" x14ac:dyDescent="0.4">
      <c r="B148" s="9"/>
      <c r="C148" s="10"/>
      <c r="D148" s="11"/>
      <c r="E148" s="10"/>
      <c r="F148" s="10"/>
      <c r="G148" s="10"/>
      <c r="H148" s="10"/>
      <c r="I148" s="10"/>
      <c r="J148" s="10"/>
      <c r="K148" s="12"/>
    </row>
    <row r="149" spans="2:11" ht="15.6" x14ac:dyDescent="0.3">
      <c r="B149" s="13"/>
      <c r="C149" s="14"/>
      <c r="D149" s="15" t="s">
        <v>239</v>
      </c>
      <c r="E149" s="16"/>
      <c r="F149" s="16"/>
      <c r="G149" s="16"/>
      <c r="H149" s="16"/>
      <c r="I149" s="16"/>
      <c r="J149" s="16"/>
      <c r="K149" s="17"/>
    </row>
    <row r="150" spans="2:11" ht="12" customHeight="1" x14ac:dyDescent="0.3">
      <c r="B150" s="13"/>
      <c r="C150" s="18"/>
      <c r="D150" s="19"/>
      <c r="E150" s="18"/>
      <c r="F150" s="18"/>
      <c r="G150" s="18"/>
      <c r="H150" s="18"/>
      <c r="I150" s="18"/>
      <c r="J150" s="18"/>
      <c r="K150" s="17"/>
    </row>
    <row r="151" spans="2:11" x14ac:dyDescent="0.3">
      <c r="B151" s="13"/>
      <c r="C151" s="4"/>
      <c r="D151" s="606" t="s">
        <v>240</v>
      </c>
      <c r="E151" s="606"/>
      <c r="F151" s="360" t="s">
        <v>241</v>
      </c>
      <c r="G151" s="360" t="s">
        <v>94</v>
      </c>
      <c r="H151" s="360" t="s">
        <v>7</v>
      </c>
      <c r="I151" s="619" t="s">
        <v>9</v>
      </c>
      <c r="J151" s="620"/>
      <c r="K151" s="17"/>
    </row>
    <row r="152" spans="2:11" x14ac:dyDescent="0.3">
      <c r="B152" s="13"/>
      <c r="C152" s="6">
        <v>1</v>
      </c>
      <c r="D152" s="678"/>
      <c r="E152" s="679"/>
      <c r="F152" s="305"/>
      <c r="G152" s="218"/>
      <c r="H152" s="208"/>
      <c r="I152" s="607">
        <f>H152*G152</f>
        <v>0</v>
      </c>
      <c r="J152" s="608"/>
      <c r="K152" s="17"/>
    </row>
    <row r="153" spans="2:11" x14ac:dyDescent="0.3">
      <c r="B153" s="13"/>
      <c r="C153" s="6">
        <v>2</v>
      </c>
      <c r="D153" s="662"/>
      <c r="E153" s="663"/>
      <c r="F153" s="305"/>
      <c r="G153" s="218"/>
      <c r="H153" s="208"/>
      <c r="I153" s="594">
        <f>H153*G153</f>
        <v>0</v>
      </c>
      <c r="J153" s="595"/>
      <c r="K153" s="17"/>
    </row>
    <row r="154" spans="2:11" x14ac:dyDescent="0.3">
      <c r="B154" s="13"/>
      <c r="C154" s="6">
        <v>3</v>
      </c>
      <c r="D154" s="662"/>
      <c r="E154" s="663"/>
      <c r="F154" s="305"/>
      <c r="G154" s="218"/>
      <c r="H154" s="208"/>
      <c r="I154" s="594">
        <f>H154*G154</f>
        <v>0</v>
      </c>
      <c r="J154" s="595"/>
      <c r="K154" s="17"/>
    </row>
    <row r="155" spans="2:11" x14ac:dyDescent="0.3">
      <c r="B155" s="13"/>
      <c r="C155" s="6">
        <v>4</v>
      </c>
      <c r="D155" s="662"/>
      <c r="E155" s="663"/>
      <c r="F155" s="305"/>
      <c r="G155" s="218"/>
      <c r="H155" s="208"/>
      <c r="I155" s="607">
        <f t="shared" ref="I155:I161" si="30">H155*G155</f>
        <v>0</v>
      </c>
      <c r="J155" s="608"/>
      <c r="K155" s="17"/>
    </row>
    <row r="156" spans="2:11" x14ac:dyDescent="0.3">
      <c r="B156" s="13"/>
      <c r="C156" s="6">
        <v>5</v>
      </c>
      <c r="D156" s="662"/>
      <c r="E156" s="663"/>
      <c r="F156" s="305"/>
      <c r="G156" s="218"/>
      <c r="H156" s="208"/>
      <c r="I156" s="594">
        <f t="shared" si="30"/>
        <v>0</v>
      </c>
      <c r="J156" s="595"/>
      <c r="K156" s="17"/>
    </row>
    <row r="157" spans="2:11" x14ac:dyDescent="0.3">
      <c r="B157" s="13"/>
      <c r="C157" s="6">
        <v>6</v>
      </c>
      <c r="D157" s="662"/>
      <c r="E157" s="663"/>
      <c r="F157" s="305"/>
      <c r="G157" s="218"/>
      <c r="H157" s="208"/>
      <c r="I157" s="594">
        <f t="shared" si="30"/>
        <v>0</v>
      </c>
      <c r="J157" s="595"/>
      <c r="K157" s="17"/>
    </row>
    <row r="158" spans="2:11" x14ac:dyDescent="0.3">
      <c r="B158" s="13"/>
      <c r="C158" s="6">
        <v>7</v>
      </c>
      <c r="D158" s="662"/>
      <c r="E158" s="663"/>
      <c r="F158" s="305"/>
      <c r="G158" s="218"/>
      <c r="H158" s="208"/>
      <c r="I158" s="607">
        <f t="shared" si="30"/>
        <v>0</v>
      </c>
      <c r="J158" s="608"/>
      <c r="K158" s="17"/>
    </row>
    <row r="159" spans="2:11" x14ac:dyDescent="0.3">
      <c r="B159" s="13"/>
      <c r="C159" s="6">
        <v>8</v>
      </c>
      <c r="D159" s="662"/>
      <c r="E159" s="663"/>
      <c r="F159" s="305"/>
      <c r="G159" s="218"/>
      <c r="H159" s="208"/>
      <c r="I159" s="594">
        <f t="shared" si="30"/>
        <v>0</v>
      </c>
      <c r="J159" s="595"/>
      <c r="K159" s="17"/>
    </row>
    <row r="160" spans="2:11" x14ac:dyDescent="0.3">
      <c r="B160" s="13"/>
      <c r="C160" s="6">
        <v>9</v>
      </c>
      <c r="D160" s="662"/>
      <c r="E160" s="663"/>
      <c r="F160" s="305"/>
      <c r="G160" s="218"/>
      <c r="H160" s="208"/>
      <c r="I160" s="594">
        <f t="shared" si="30"/>
        <v>0</v>
      </c>
      <c r="J160" s="595"/>
      <c r="K160" s="17"/>
    </row>
    <row r="161" spans="2:11" x14ac:dyDescent="0.3">
      <c r="B161" s="13"/>
      <c r="C161" s="6">
        <v>10</v>
      </c>
      <c r="D161" s="662"/>
      <c r="E161" s="663"/>
      <c r="F161" s="305"/>
      <c r="G161" s="218"/>
      <c r="H161" s="208"/>
      <c r="I161" s="607">
        <f t="shared" si="30"/>
        <v>0</v>
      </c>
      <c r="J161" s="608"/>
      <c r="K161" s="17"/>
    </row>
    <row r="162" spans="2:11" x14ac:dyDescent="0.3">
      <c r="B162" s="13"/>
      <c r="C162" s="22"/>
      <c r="D162" s="23" t="s">
        <v>242</v>
      </c>
      <c r="E162" s="23"/>
      <c r="F162" s="23"/>
      <c r="G162" s="23"/>
      <c r="H162" s="23"/>
      <c r="I162" s="659">
        <f>SUM(I152:J161)</f>
        <v>0</v>
      </c>
      <c r="J162" s="659"/>
      <c r="K162" s="17"/>
    </row>
    <row r="163" spans="2:11" ht="12" customHeight="1" x14ac:dyDescent="0.3">
      <c r="B163" s="24"/>
      <c r="C163" s="89"/>
      <c r="D163" s="89"/>
      <c r="E163" s="89"/>
      <c r="F163" s="89"/>
      <c r="G163" s="89"/>
      <c r="H163" s="89"/>
      <c r="I163" s="89"/>
      <c r="J163" s="89"/>
      <c r="K163" s="26"/>
    </row>
    <row r="164" spans="2:11" ht="12" customHeight="1" x14ac:dyDescent="0.3">
      <c r="C164" s="1"/>
      <c r="D164" s="1"/>
      <c r="E164" s="1"/>
      <c r="F164" s="1"/>
      <c r="G164" s="1"/>
      <c r="H164" s="1"/>
      <c r="I164" s="1"/>
      <c r="J164" s="1"/>
      <c r="K164" s="1"/>
    </row>
    <row r="165" spans="2:11" ht="12" customHeight="1" x14ac:dyDescent="0.4">
      <c r="B165" s="9"/>
      <c r="C165" s="10"/>
      <c r="D165" s="11"/>
      <c r="E165" s="10"/>
      <c r="F165" s="10"/>
      <c r="G165" s="10"/>
      <c r="H165" s="10"/>
      <c r="I165" s="10"/>
      <c r="J165" s="10"/>
      <c r="K165" s="12"/>
    </row>
    <row r="166" spans="2:11" ht="15.6" x14ac:dyDescent="0.3">
      <c r="B166" s="13"/>
      <c r="C166" s="14"/>
      <c r="D166" s="15" t="s">
        <v>243</v>
      </c>
      <c r="E166" s="16"/>
      <c r="F166" s="16"/>
      <c r="G166" s="16"/>
      <c r="H166" s="16"/>
      <c r="I166" s="16"/>
      <c r="J166" s="16"/>
      <c r="K166" s="17"/>
    </row>
    <row r="167" spans="2:11" ht="12" customHeight="1" x14ac:dyDescent="0.3">
      <c r="B167" s="13"/>
      <c r="C167" s="18"/>
      <c r="D167" s="19"/>
      <c r="E167" s="18"/>
      <c r="F167" s="18"/>
      <c r="G167" s="18"/>
      <c r="H167" s="18"/>
      <c r="I167" s="18"/>
      <c r="J167" s="18"/>
      <c r="K167" s="17"/>
    </row>
    <row r="168" spans="2:11" x14ac:dyDescent="0.3">
      <c r="B168" s="13"/>
      <c r="C168" s="4"/>
      <c r="D168" s="606" t="s">
        <v>3</v>
      </c>
      <c r="E168" s="606"/>
      <c r="F168" s="222" t="s">
        <v>244</v>
      </c>
      <c r="G168" s="360" t="s">
        <v>94</v>
      </c>
      <c r="H168" s="360" t="s">
        <v>7</v>
      </c>
      <c r="I168" s="619" t="s">
        <v>9</v>
      </c>
      <c r="J168" s="620"/>
      <c r="K168" s="17"/>
    </row>
    <row r="169" spans="2:11" x14ac:dyDescent="0.3">
      <c r="B169" s="13"/>
      <c r="C169" s="6">
        <v>1</v>
      </c>
      <c r="D169" s="678" t="s">
        <v>290</v>
      </c>
      <c r="E169" s="679"/>
      <c r="F169" s="221"/>
      <c r="G169" s="218"/>
      <c r="H169" s="208"/>
      <c r="I169" s="607">
        <f>H169*G169</f>
        <v>0</v>
      </c>
      <c r="J169" s="608"/>
      <c r="K169" s="17"/>
    </row>
    <row r="170" spans="2:11" x14ac:dyDescent="0.3">
      <c r="B170" s="13"/>
      <c r="C170" s="6">
        <v>2</v>
      </c>
      <c r="D170" s="662"/>
      <c r="E170" s="663"/>
      <c r="F170" s="221"/>
      <c r="G170" s="218"/>
      <c r="H170" s="208"/>
      <c r="I170" s="594">
        <f>H170*G170</f>
        <v>0</v>
      </c>
      <c r="J170" s="595"/>
      <c r="K170" s="17"/>
    </row>
    <row r="171" spans="2:11" x14ac:dyDescent="0.3">
      <c r="B171" s="13"/>
      <c r="C171" s="6">
        <v>3</v>
      </c>
      <c r="D171" s="662"/>
      <c r="E171" s="663"/>
      <c r="F171" s="221"/>
      <c r="G171" s="218"/>
      <c r="H171" s="208"/>
      <c r="I171" s="594">
        <f>H171*G171</f>
        <v>0</v>
      </c>
      <c r="J171" s="595"/>
      <c r="K171" s="17"/>
    </row>
    <row r="172" spans="2:11" x14ac:dyDescent="0.3">
      <c r="B172" s="13"/>
      <c r="C172" s="6">
        <v>4</v>
      </c>
      <c r="D172" s="662"/>
      <c r="E172" s="663"/>
      <c r="F172" s="221"/>
      <c r="G172" s="218"/>
      <c r="H172" s="208"/>
      <c r="I172" s="607">
        <f t="shared" ref="I172:I178" si="31">H172*G172</f>
        <v>0</v>
      </c>
      <c r="J172" s="608"/>
      <c r="K172" s="17"/>
    </row>
    <row r="173" spans="2:11" x14ac:dyDescent="0.3">
      <c r="B173" s="13"/>
      <c r="C173" s="6">
        <v>5</v>
      </c>
      <c r="D173" s="662"/>
      <c r="E173" s="663"/>
      <c r="F173" s="221"/>
      <c r="G173" s="218"/>
      <c r="H173" s="208"/>
      <c r="I173" s="594">
        <f t="shared" si="31"/>
        <v>0</v>
      </c>
      <c r="J173" s="595"/>
      <c r="K173" s="17"/>
    </row>
    <row r="174" spans="2:11" x14ac:dyDescent="0.3">
      <c r="B174" s="13"/>
      <c r="C174" s="6">
        <v>6</v>
      </c>
      <c r="D174" s="625"/>
      <c r="E174" s="626"/>
      <c r="F174" s="221"/>
      <c r="G174" s="218"/>
      <c r="H174" s="208"/>
      <c r="I174" s="594">
        <f t="shared" si="31"/>
        <v>0</v>
      </c>
      <c r="J174" s="595"/>
      <c r="K174" s="17"/>
    </row>
    <row r="175" spans="2:11" x14ac:dyDescent="0.3">
      <c r="B175" s="13"/>
      <c r="C175" s="6">
        <v>7</v>
      </c>
      <c r="D175" s="625"/>
      <c r="E175" s="626"/>
      <c r="F175" s="221"/>
      <c r="G175" s="218"/>
      <c r="H175" s="208"/>
      <c r="I175" s="607">
        <f t="shared" si="31"/>
        <v>0</v>
      </c>
      <c r="J175" s="608"/>
      <c r="K175" s="17"/>
    </row>
    <row r="176" spans="2:11" x14ac:dyDescent="0.3">
      <c r="B176" s="13"/>
      <c r="C176" s="6">
        <v>8</v>
      </c>
      <c r="D176" s="625"/>
      <c r="E176" s="626"/>
      <c r="F176" s="221"/>
      <c r="G176" s="218"/>
      <c r="H176" s="208"/>
      <c r="I176" s="594">
        <f t="shared" si="31"/>
        <v>0</v>
      </c>
      <c r="J176" s="595"/>
      <c r="K176" s="17"/>
    </row>
    <row r="177" spans="2:11" x14ac:dyDescent="0.3">
      <c r="B177" s="13"/>
      <c r="C177" s="6">
        <v>9</v>
      </c>
      <c r="D177" s="625"/>
      <c r="E177" s="626"/>
      <c r="F177" s="221"/>
      <c r="G177" s="218"/>
      <c r="H177" s="208"/>
      <c r="I177" s="594">
        <f t="shared" si="31"/>
        <v>0</v>
      </c>
      <c r="J177" s="595"/>
      <c r="K177" s="17"/>
    </row>
    <row r="178" spans="2:11" x14ac:dyDescent="0.3">
      <c r="B178" s="13"/>
      <c r="C178" s="6">
        <v>10</v>
      </c>
      <c r="D178" s="625"/>
      <c r="E178" s="626"/>
      <c r="F178" s="221"/>
      <c r="G178" s="218"/>
      <c r="H178" s="208"/>
      <c r="I178" s="607">
        <f t="shared" si="31"/>
        <v>0</v>
      </c>
      <c r="J178" s="608"/>
      <c r="K178" s="17"/>
    </row>
    <row r="179" spans="2:11" x14ac:dyDescent="0.3">
      <c r="B179" s="13"/>
      <c r="C179" s="22"/>
      <c r="D179" s="23" t="s">
        <v>245</v>
      </c>
      <c r="E179" s="23"/>
      <c r="F179" s="23"/>
      <c r="G179" s="23"/>
      <c r="H179" s="23"/>
      <c r="I179" s="659">
        <f>SUM(I169:J178)</f>
        <v>0</v>
      </c>
      <c r="J179" s="659"/>
      <c r="K179" s="17"/>
    </row>
    <row r="180" spans="2:11" ht="12" customHeight="1" x14ac:dyDescent="0.3">
      <c r="B180" s="24"/>
      <c r="C180" s="89"/>
      <c r="D180" s="89"/>
      <c r="E180" s="89"/>
      <c r="F180" s="89"/>
      <c r="G180" s="89"/>
      <c r="H180" s="89"/>
      <c r="I180" s="89"/>
      <c r="J180" s="89"/>
      <c r="K180" s="26"/>
    </row>
    <row r="181" spans="2:11" ht="12" customHeight="1" x14ac:dyDescent="0.3">
      <c r="C181" s="1"/>
      <c r="D181" s="1"/>
      <c r="E181" s="1"/>
      <c r="F181" s="1"/>
      <c r="G181" s="1"/>
      <c r="H181" s="1"/>
      <c r="I181" s="1"/>
      <c r="J181" s="1"/>
      <c r="K181" s="1"/>
    </row>
    <row r="182" spans="2:11" ht="12" customHeight="1" x14ac:dyDescent="0.4">
      <c r="B182" s="9"/>
      <c r="C182" s="10"/>
      <c r="D182" s="11"/>
      <c r="E182" s="10"/>
      <c r="F182" s="10"/>
      <c r="G182" s="10"/>
      <c r="H182" s="10"/>
      <c r="I182" s="10"/>
      <c r="J182" s="10"/>
      <c r="K182" s="12"/>
    </row>
    <row r="183" spans="2:11" ht="15.6" x14ac:dyDescent="0.3">
      <c r="B183" s="13"/>
      <c r="C183" s="59"/>
      <c r="D183" s="60" t="s">
        <v>10</v>
      </c>
      <c r="E183" s="61"/>
      <c r="F183" s="61"/>
      <c r="G183" s="61"/>
      <c r="H183" s="61"/>
      <c r="I183" s="61"/>
      <c r="J183" s="65">
        <f>I91</f>
        <v>0</v>
      </c>
      <c r="K183" s="17"/>
    </row>
    <row r="184" spans="2:11" ht="6" customHeight="1" x14ac:dyDescent="0.3">
      <c r="B184" s="13"/>
      <c r="C184" s="20"/>
      <c r="D184" s="20"/>
      <c r="E184" s="20"/>
      <c r="F184" s="20"/>
      <c r="G184" s="20"/>
      <c r="H184" s="20"/>
      <c r="I184" s="20"/>
      <c r="J184" s="134"/>
      <c r="K184" s="17"/>
    </row>
    <row r="185" spans="2:11" ht="15.6" x14ac:dyDescent="0.3">
      <c r="B185" s="13"/>
      <c r="C185" s="59"/>
      <c r="D185" s="60" t="s">
        <v>98</v>
      </c>
      <c r="E185" s="61"/>
      <c r="F185" s="61"/>
      <c r="G185" s="61"/>
      <c r="H185" s="61"/>
      <c r="I185" s="61"/>
      <c r="J185" s="65">
        <f>I128</f>
        <v>0</v>
      </c>
      <c r="K185" s="17"/>
    </row>
    <row r="186" spans="2:11" ht="6" customHeight="1" x14ac:dyDescent="0.3">
      <c r="B186" s="13"/>
      <c r="C186" s="20"/>
      <c r="D186" s="20"/>
      <c r="E186" s="20"/>
      <c r="F186" s="20"/>
      <c r="G186" s="20"/>
      <c r="H186" s="20"/>
      <c r="I186" s="20"/>
      <c r="J186" s="134"/>
      <c r="K186" s="17"/>
    </row>
    <row r="187" spans="2:11" ht="15.6" x14ac:dyDescent="0.3">
      <c r="B187" s="122"/>
      <c r="C187" s="123"/>
      <c r="D187" s="60" t="s">
        <v>238</v>
      </c>
      <c r="E187" s="123"/>
      <c r="F187" s="123"/>
      <c r="G187" s="123"/>
      <c r="H187" s="123"/>
      <c r="I187" s="123"/>
      <c r="J187" s="65">
        <f>I145</f>
        <v>0</v>
      </c>
      <c r="K187" s="124"/>
    </row>
    <row r="188" spans="2:11" ht="6" customHeight="1" x14ac:dyDescent="0.3">
      <c r="B188" s="122"/>
      <c r="C188" s="126"/>
      <c r="D188" s="126"/>
      <c r="E188" s="126"/>
      <c r="F188" s="126"/>
      <c r="G188" s="126"/>
      <c r="H188" s="126"/>
      <c r="I188" s="126"/>
      <c r="J188" s="134"/>
      <c r="K188" s="124"/>
    </row>
    <row r="189" spans="2:11" ht="15.6" x14ac:dyDescent="0.3">
      <c r="B189" s="122"/>
      <c r="C189" s="123"/>
      <c r="D189" s="60" t="s">
        <v>242</v>
      </c>
      <c r="E189" s="123"/>
      <c r="F189" s="123"/>
      <c r="G189" s="123"/>
      <c r="H189" s="123"/>
      <c r="I189" s="123"/>
      <c r="J189" s="65">
        <f>I162</f>
        <v>0</v>
      </c>
      <c r="K189" s="124"/>
    </row>
    <row r="190" spans="2:11" ht="6" customHeight="1" x14ac:dyDescent="0.3">
      <c r="B190" s="13"/>
      <c r="C190" s="20"/>
      <c r="D190" s="119"/>
      <c r="E190" s="20"/>
      <c r="F190" s="20"/>
      <c r="G190" s="20"/>
      <c r="H190" s="20"/>
      <c r="I190" s="20"/>
      <c r="J190" s="120"/>
      <c r="K190" s="17"/>
    </row>
    <row r="191" spans="2:11" ht="15.6" x14ac:dyDescent="0.3">
      <c r="B191" s="122"/>
      <c r="C191" s="123"/>
      <c r="D191" s="60" t="s">
        <v>245</v>
      </c>
      <c r="E191" s="123"/>
      <c r="F191" s="123"/>
      <c r="G191" s="123"/>
      <c r="H191" s="123"/>
      <c r="I191" s="123"/>
      <c r="J191" s="65">
        <f>I179</f>
        <v>0</v>
      </c>
      <c r="K191" s="124"/>
    </row>
    <row r="192" spans="2:11" ht="6" customHeight="1" x14ac:dyDescent="0.3">
      <c r="B192" s="13"/>
      <c r="C192" s="20"/>
      <c r="D192" s="20"/>
      <c r="E192" s="20"/>
      <c r="F192" s="20"/>
      <c r="G192" s="20"/>
      <c r="H192" s="20"/>
      <c r="I192" s="20"/>
      <c r="J192" s="120"/>
      <c r="K192" s="17"/>
    </row>
    <row r="193" spans="2:11" ht="15.6" x14ac:dyDescent="0.3">
      <c r="B193" s="13"/>
      <c r="C193" s="62"/>
      <c r="D193" s="63" t="s">
        <v>291</v>
      </c>
      <c r="E193" s="64"/>
      <c r="F193" s="64"/>
      <c r="G193" s="64"/>
      <c r="H193" s="64"/>
      <c r="I193" s="64"/>
      <c r="J193" s="66">
        <f>J183+J185+J187+J189+J191</f>
        <v>0</v>
      </c>
      <c r="K193" s="17"/>
    </row>
    <row r="194" spans="2:11" ht="12" customHeight="1" x14ac:dyDescent="0.3">
      <c r="B194" s="24"/>
      <c r="C194" s="25"/>
      <c r="D194" s="25"/>
      <c r="E194" s="25"/>
      <c r="F194" s="25"/>
      <c r="G194" s="25"/>
      <c r="H194" s="25"/>
      <c r="I194" s="25"/>
      <c r="J194" s="25"/>
      <c r="K194" s="26"/>
    </row>
    <row r="195" spans="2:11" ht="12" customHeight="1" x14ac:dyDescent="0.3"/>
    <row r="196" spans="2:11" ht="21" x14ac:dyDescent="0.4">
      <c r="B196" s="33"/>
      <c r="C196" s="34"/>
      <c r="D196" s="35" t="s">
        <v>247</v>
      </c>
      <c r="E196" s="34"/>
      <c r="F196" s="34"/>
      <c r="G196" s="34"/>
      <c r="H196" s="34"/>
      <c r="I196" s="34"/>
      <c r="J196" s="34"/>
      <c r="K196" s="36"/>
    </row>
    <row r="197" spans="2:11" ht="12" customHeight="1" x14ac:dyDescent="0.3"/>
    <row r="198" spans="2:11" ht="12" customHeight="1" x14ac:dyDescent="0.4">
      <c r="B198" s="9"/>
      <c r="C198" s="10"/>
      <c r="D198" s="11"/>
      <c r="E198" s="10"/>
      <c r="F198" s="10"/>
      <c r="G198" s="10"/>
      <c r="H198" s="10"/>
      <c r="I198" s="10"/>
      <c r="J198" s="10"/>
      <c r="K198" s="12"/>
    </row>
    <row r="199" spans="2:11" ht="15.6" x14ac:dyDescent="0.3">
      <c r="B199" s="13"/>
      <c r="C199" s="14"/>
      <c r="D199" s="15" t="s">
        <v>266</v>
      </c>
      <c r="E199" s="16"/>
      <c r="F199" s="16"/>
      <c r="G199" s="16"/>
      <c r="H199" s="16"/>
      <c r="I199" s="16"/>
      <c r="J199" s="16"/>
      <c r="K199" s="17"/>
    </row>
    <row r="200" spans="2:11" x14ac:dyDescent="0.3">
      <c r="B200" s="13"/>
      <c r="C200" s="20"/>
      <c r="D200" s="19" t="s">
        <v>249</v>
      </c>
      <c r="E200" s="630" t="str">
        <f>IF(D202="Personal Vehicle","*See References tab for mileage reimbursement resource",IF(D204="Personal Vehicle","*See References tab for mileage reimbursement resource",IF(D206="Personal Vehicle","*See References tab for mileage reimbursement resource",IF(D208="Personal Vehicle","*See References tab for mileage reimbursement resource",IF(D210="Personal Vehicle","*See References tab for mileage reimbursement resource"," ")))))</f>
        <v xml:space="preserve"> </v>
      </c>
      <c r="F200" s="630"/>
      <c r="G200" s="630"/>
      <c r="H200" s="630"/>
      <c r="I200" s="630"/>
      <c r="J200" s="630"/>
      <c r="K200" s="17"/>
    </row>
    <row r="201" spans="2:11" x14ac:dyDescent="0.3">
      <c r="B201" s="13"/>
      <c r="C201" s="43"/>
      <c r="D201" s="360" t="s">
        <v>250</v>
      </c>
      <c r="E201" s="67"/>
      <c r="F201" s="67"/>
      <c r="G201" s="67"/>
      <c r="H201" s="67"/>
      <c r="I201" s="67"/>
      <c r="J201" s="68"/>
      <c r="K201" s="17"/>
    </row>
    <row r="202" spans="2:11" x14ac:dyDescent="0.3">
      <c r="B202" s="13"/>
      <c r="C202" s="627">
        <v>1</v>
      </c>
      <c r="D202" s="628" t="s">
        <v>37</v>
      </c>
      <c r="E202" s="41" t="str">
        <f>VLOOKUP(D202,Lists!B4:H119,2,FALSE)</f>
        <v xml:space="preserve">   </v>
      </c>
      <c r="F202" s="41" t="str">
        <f>VLOOKUP(D202, Lists!B4:H11,3,FALSE)</f>
        <v xml:space="preserve">   </v>
      </c>
      <c r="G202" s="41" t="str">
        <f>VLOOKUP(D202, Lists!B4:H11, 4, FALSE)</f>
        <v xml:space="preserve">   </v>
      </c>
      <c r="H202" s="41" t="str">
        <f>VLOOKUP(D202, Lists!B4:H11, 5, FALSE)</f>
        <v xml:space="preserve">   </v>
      </c>
      <c r="I202" s="41" t="str">
        <f>VLOOKUP(D202, Lists!B4:H11, 6, FALSE)</f>
        <v xml:space="preserve">   </v>
      </c>
      <c r="J202" s="82" t="str">
        <f>VLOOKUP(D202, Lists!B4:H11, 7, FALSE)</f>
        <v xml:space="preserve">   </v>
      </c>
      <c r="K202" s="17"/>
    </row>
    <row r="203" spans="2:11" x14ac:dyDescent="0.3">
      <c r="B203" s="13"/>
      <c r="C203" s="622"/>
      <c r="D203" s="629"/>
      <c r="E203" s="223"/>
      <c r="F203" s="223"/>
      <c r="G203" s="224"/>
      <c r="H203" s="226"/>
      <c r="I203" s="225"/>
      <c r="J203" s="53">
        <f>G203*H203*I203</f>
        <v>0</v>
      </c>
      <c r="K203" s="17"/>
    </row>
    <row r="204" spans="2:11" x14ac:dyDescent="0.3">
      <c r="B204" s="13"/>
      <c r="C204" s="621">
        <v>2</v>
      </c>
      <c r="D204" s="623" t="s">
        <v>37</v>
      </c>
      <c r="E204" s="83" t="str">
        <f>VLOOKUP(D204,Lists!B4:H11, 2, FALSE)</f>
        <v xml:space="preserve">   </v>
      </c>
      <c r="F204" s="83" t="str">
        <f>VLOOKUP(D204, Lists!B4:H11, 3, FALSE)</f>
        <v xml:space="preserve">   </v>
      </c>
      <c r="G204" s="83" t="str">
        <f>VLOOKUP(D204, Lists!B4:H11, 4, FALSE)</f>
        <v xml:space="preserve">   </v>
      </c>
      <c r="H204" s="83" t="str">
        <f>VLOOKUP(D204, Lists!B4:H11, 5, FALSE)</f>
        <v xml:space="preserve">   </v>
      </c>
      <c r="I204" s="83" t="str">
        <f>VLOOKUP(D204, Lists!B4:H11, 6, FALSE)</f>
        <v xml:space="preserve">   </v>
      </c>
      <c r="J204" s="84" t="str">
        <f>VLOOKUP(D204, Lists!B4:H11, 7, FALSE)</f>
        <v xml:space="preserve">   </v>
      </c>
      <c r="K204" s="17"/>
    </row>
    <row r="205" spans="2:11" x14ac:dyDescent="0.3">
      <c r="B205" s="13"/>
      <c r="C205" s="622"/>
      <c r="D205" s="624"/>
      <c r="E205" s="223"/>
      <c r="F205" s="223"/>
      <c r="G205" s="224"/>
      <c r="H205" s="225"/>
      <c r="I205" s="225"/>
      <c r="J205" s="53">
        <f>G205*H205*I205</f>
        <v>0</v>
      </c>
      <c r="K205" s="17"/>
    </row>
    <row r="206" spans="2:11" x14ac:dyDescent="0.3">
      <c r="B206" s="13"/>
      <c r="C206" s="621">
        <v>3</v>
      </c>
      <c r="D206" s="623" t="s">
        <v>37</v>
      </c>
      <c r="E206" s="83" t="str">
        <f>VLOOKUP(D206,Lists!B4:H11, 2, FALSE)</f>
        <v xml:space="preserve">   </v>
      </c>
      <c r="F206" s="83" t="str">
        <f>VLOOKUP(D206, Lists!B4:H11, 3, FALSE)</f>
        <v xml:space="preserve">   </v>
      </c>
      <c r="G206" s="83" t="str">
        <f>VLOOKUP(D206, Lists!B4:H11, 4, FALSE)</f>
        <v xml:space="preserve">   </v>
      </c>
      <c r="H206" s="83" t="str">
        <f>VLOOKUP(D206, Lists!B4:H11, 5, FALSE)</f>
        <v xml:space="preserve">   </v>
      </c>
      <c r="I206" s="83" t="str">
        <f>VLOOKUP(D206, Lists!B4:H11, 6, FALSE)</f>
        <v xml:space="preserve">   </v>
      </c>
      <c r="J206" s="84" t="str">
        <f>VLOOKUP(D206,  Lists!B4:H11, 7, FALSE)</f>
        <v xml:space="preserve">   </v>
      </c>
      <c r="K206" s="17"/>
    </row>
    <row r="207" spans="2:11" x14ac:dyDescent="0.3">
      <c r="B207" s="13"/>
      <c r="C207" s="622"/>
      <c r="D207" s="624"/>
      <c r="E207" s="223"/>
      <c r="F207" s="223"/>
      <c r="G207" s="224"/>
      <c r="H207" s="225"/>
      <c r="I207" s="225"/>
      <c r="J207" s="53">
        <f>G207*H207*I207</f>
        <v>0</v>
      </c>
      <c r="K207" s="17"/>
    </row>
    <row r="208" spans="2:11" x14ac:dyDescent="0.3">
      <c r="B208" s="13"/>
      <c r="C208" s="621">
        <v>4</v>
      </c>
      <c r="D208" s="623" t="s">
        <v>37</v>
      </c>
      <c r="E208" s="83" t="str">
        <f>VLOOKUP(D208,Lists!B4:H11, 2, FALSE)</f>
        <v xml:space="preserve">   </v>
      </c>
      <c r="F208" s="83" t="str">
        <f>VLOOKUP(D208, Lists!B4:H11, 3, FALSE)</f>
        <v xml:space="preserve">   </v>
      </c>
      <c r="G208" s="83" t="str">
        <f>VLOOKUP(D208, Lists!B4:H11, 4, FALSE)</f>
        <v xml:space="preserve">   </v>
      </c>
      <c r="H208" s="83" t="str">
        <f>VLOOKUP(D208, Lists!B4:H11, 5, FALSE)</f>
        <v xml:space="preserve">   </v>
      </c>
      <c r="I208" s="83" t="str">
        <f>VLOOKUP(D208, Lists!B4:H11, 6, FALSE)</f>
        <v xml:space="preserve">   </v>
      </c>
      <c r="J208" s="84" t="str">
        <f>VLOOKUP(D208, Lists!B4:H11, 7, FALSE)</f>
        <v xml:space="preserve">   </v>
      </c>
      <c r="K208" s="17"/>
    </row>
    <row r="209" spans="2:11" x14ac:dyDescent="0.3">
      <c r="B209" s="13"/>
      <c r="C209" s="622"/>
      <c r="D209" s="624"/>
      <c r="E209" s="223"/>
      <c r="F209" s="223"/>
      <c r="G209" s="224"/>
      <c r="H209" s="225"/>
      <c r="I209" s="225"/>
      <c r="J209" s="53">
        <f>G209*H209*I209</f>
        <v>0</v>
      </c>
      <c r="K209" s="17"/>
    </row>
    <row r="210" spans="2:11" x14ac:dyDescent="0.3">
      <c r="B210" s="13"/>
      <c r="C210" s="621">
        <v>5</v>
      </c>
      <c r="D210" s="623" t="s">
        <v>37</v>
      </c>
      <c r="E210" s="83" t="str">
        <f>VLOOKUP(D210, Lists!B4:H11, 2, FALSE)</f>
        <v xml:space="preserve">   </v>
      </c>
      <c r="F210" s="83" t="str">
        <f>VLOOKUP(D210, Lists!B4:H11, 3, FALSE)</f>
        <v xml:space="preserve">   </v>
      </c>
      <c r="G210" s="83" t="str">
        <f>VLOOKUP(D210, Lists!B4:H11, 4, FALSE)</f>
        <v xml:space="preserve">   </v>
      </c>
      <c r="H210" s="83" t="str">
        <f>VLOOKUP(D210, Lists!B4:H11, 5, FALSE)</f>
        <v xml:space="preserve">   </v>
      </c>
      <c r="I210" s="83" t="str">
        <f>VLOOKUP(D210, Lists!B4:H11, 6, FALSE)</f>
        <v xml:space="preserve">   </v>
      </c>
      <c r="J210" s="84" t="str">
        <f>VLOOKUP(D210, Lists!B4:H11, 7, FALSE)</f>
        <v xml:space="preserve">   </v>
      </c>
      <c r="K210" s="17"/>
    </row>
    <row r="211" spans="2:11" x14ac:dyDescent="0.3">
      <c r="B211" s="13"/>
      <c r="C211" s="622"/>
      <c r="D211" s="624"/>
      <c r="E211" s="223"/>
      <c r="F211" s="223"/>
      <c r="G211" s="224"/>
      <c r="H211" s="225"/>
      <c r="I211" s="225"/>
      <c r="J211" s="53">
        <f>G211*H211*I211</f>
        <v>0</v>
      </c>
      <c r="K211" s="17"/>
    </row>
    <row r="212" spans="2:11" x14ac:dyDescent="0.3">
      <c r="B212" s="13"/>
      <c r="C212" s="273"/>
      <c r="D212" s="274" t="s">
        <v>251</v>
      </c>
      <c r="E212" s="275"/>
      <c r="F212" s="275"/>
      <c r="G212" s="275"/>
      <c r="H212" s="275"/>
      <c r="I212" s="275"/>
      <c r="J212" s="276">
        <f>SUM(J203,J205,J207,J209,J211)</f>
        <v>0</v>
      </c>
      <c r="K212" s="17"/>
    </row>
    <row r="213" spans="2:11" x14ac:dyDescent="0.3">
      <c r="B213" s="13"/>
      <c r="C213" s="20"/>
      <c r="D213" s="19" t="s">
        <v>113</v>
      </c>
      <c r="E213" s="20"/>
      <c r="F213" s="20"/>
      <c r="G213" s="20"/>
      <c r="H213" s="20"/>
      <c r="I213" s="20"/>
      <c r="J213" s="20"/>
      <c r="K213" s="17"/>
    </row>
    <row r="214" spans="2:11" ht="3.6" customHeight="1" x14ac:dyDescent="0.3">
      <c r="B214" s="51"/>
      <c r="C214" s="47"/>
      <c r="D214" s="354"/>
      <c r="E214" s="48"/>
      <c r="F214" s="354"/>
      <c r="G214" s="639"/>
      <c r="H214" s="639"/>
      <c r="I214" s="48"/>
      <c r="J214" s="49"/>
      <c r="K214" s="17"/>
    </row>
    <row r="215" spans="2:11" x14ac:dyDescent="0.3">
      <c r="B215" s="51"/>
      <c r="C215" s="71"/>
      <c r="D215" s="92" t="s">
        <v>252</v>
      </c>
      <c r="E215" s="236"/>
      <c r="F215" s="92" t="s">
        <v>253</v>
      </c>
      <c r="G215" s="640"/>
      <c r="H215" s="640"/>
      <c r="I215" s="38"/>
      <c r="J215" s="50"/>
      <c r="K215" s="17"/>
    </row>
    <row r="216" spans="2:11" ht="6" customHeight="1" x14ac:dyDescent="0.3">
      <c r="B216" s="51"/>
      <c r="C216" s="71"/>
      <c r="D216" s="39"/>
      <c r="E216" s="38"/>
      <c r="F216" s="73"/>
      <c r="G216" s="74"/>
      <c r="H216" s="74"/>
      <c r="I216" s="38"/>
      <c r="J216" s="50"/>
      <c r="K216" s="17"/>
    </row>
    <row r="217" spans="2:11" x14ac:dyDescent="0.3">
      <c r="B217" s="51"/>
      <c r="C217" s="71"/>
      <c r="D217" s="39" t="s">
        <v>114</v>
      </c>
      <c r="E217" s="39" t="s">
        <v>116</v>
      </c>
      <c r="F217" s="39" t="s">
        <v>254</v>
      </c>
      <c r="G217" s="661" t="s">
        <v>255</v>
      </c>
      <c r="H217" s="661"/>
      <c r="I217" s="39" t="s">
        <v>23</v>
      </c>
      <c r="J217" s="75" t="s">
        <v>9</v>
      </c>
      <c r="K217" s="17"/>
    </row>
    <row r="218" spans="2:11" x14ac:dyDescent="0.3">
      <c r="B218" s="51"/>
      <c r="C218" s="76">
        <v>1</v>
      </c>
      <c r="D218" s="214"/>
      <c r="E218" s="214"/>
      <c r="F218" s="213"/>
      <c r="G218" s="642"/>
      <c r="H218" s="643"/>
      <c r="I218" s="213"/>
      <c r="J218" s="53">
        <f>(((D218*(G218+1.5))+(E218*F218))*G215)*I218</f>
        <v>0</v>
      </c>
      <c r="K218" s="17"/>
    </row>
    <row r="219" spans="2:11" ht="3.6" customHeight="1" x14ac:dyDescent="0.3">
      <c r="B219" s="51"/>
      <c r="C219" s="47"/>
      <c r="D219" s="354"/>
      <c r="E219" s="67"/>
      <c r="F219" s="354"/>
      <c r="G219" s="639"/>
      <c r="H219" s="639"/>
      <c r="I219" s="48"/>
      <c r="J219" s="49"/>
      <c r="K219" s="17"/>
    </row>
    <row r="220" spans="2:11" x14ac:dyDescent="0.3">
      <c r="B220" s="51"/>
      <c r="C220" s="71"/>
      <c r="D220" s="92" t="s">
        <v>252</v>
      </c>
      <c r="E220" s="236"/>
      <c r="F220" s="92" t="s">
        <v>253</v>
      </c>
      <c r="G220" s="640"/>
      <c r="H220" s="640"/>
      <c r="I220" s="38"/>
      <c r="J220" s="50"/>
      <c r="K220" s="17"/>
    </row>
    <row r="221" spans="2:11" ht="6" customHeight="1" x14ac:dyDescent="0.3">
      <c r="B221" s="51"/>
      <c r="C221" s="71"/>
      <c r="D221" s="39"/>
      <c r="E221" s="38"/>
      <c r="F221" s="73"/>
      <c r="G221" s="74"/>
      <c r="H221" s="74"/>
      <c r="I221" s="38"/>
      <c r="J221" s="50"/>
      <c r="K221" s="17"/>
    </row>
    <row r="222" spans="2:11" x14ac:dyDescent="0.3">
      <c r="B222" s="51"/>
      <c r="C222" s="71"/>
      <c r="D222" s="39" t="s">
        <v>114</v>
      </c>
      <c r="E222" s="39" t="s">
        <v>116</v>
      </c>
      <c r="F222" s="39" t="s">
        <v>254</v>
      </c>
      <c r="G222" s="661" t="s">
        <v>255</v>
      </c>
      <c r="H222" s="661"/>
      <c r="I222" s="39" t="s">
        <v>23</v>
      </c>
      <c r="J222" s="75" t="s">
        <v>9</v>
      </c>
      <c r="K222" s="17"/>
    </row>
    <row r="223" spans="2:11" x14ac:dyDescent="0.3">
      <c r="B223" s="51"/>
      <c r="C223" s="76">
        <v>2</v>
      </c>
      <c r="D223" s="214"/>
      <c r="E223" s="214"/>
      <c r="F223" s="213"/>
      <c r="G223" s="642"/>
      <c r="H223" s="643"/>
      <c r="I223" s="213"/>
      <c r="J223" s="53">
        <f>(((D223*(G223+1.5))+(E223*F223))*G220)*I223</f>
        <v>0</v>
      </c>
      <c r="K223" s="17"/>
    </row>
    <row r="224" spans="2:11" ht="3.6" customHeight="1" x14ac:dyDescent="0.3">
      <c r="B224" s="51"/>
      <c r="C224" s="47"/>
      <c r="D224" s="354"/>
      <c r="E224" s="67"/>
      <c r="F224" s="354"/>
      <c r="G224" s="639"/>
      <c r="H224" s="639"/>
      <c r="I224" s="48"/>
      <c r="J224" s="49"/>
      <c r="K224" s="17"/>
    </row>
    <row r="225" spans="2:11" x14ac:dyDescent="0.3">
      <c r="B225" s="51"/>
      <c r="C225" s="71"/>
      <c r="D225" s="92" t="s">
        <v>252</v>
      </c>
      <c r="E225" s="236"/>
      <c r="F225" s="92" t="s">
        <v>253</v>
      </c>
      <c r="G225" s="640"/>
      <c r="H225" s="640"/>
      <c r="I225" s="38"/>
      <c r="J225" s="50"/>
      <c r="K225" s="17"/>
    </row>
    <row r="226" spans="2:11" ht="6" customHeight="1" x14ac:dyDescent="0.3">
      <c r="B226" s="51"/>
      <c r="C226" s="71"/>
      <c r="D226" s="39"/>
      <c r="E226" s="38"/>
      <c r="F226" s="73"/>
      <c r="G226" s="74"/>
      <c r="H226" s="74"/>
      <c r="I226" s="38"/>
      <c r="J226" s="50"/>
      <c r="K226" s="17"/>
    </row>
    <row r="227" spans="2:11" x14ac:dyDescent="0.3">
      <c r="B227" s="51"/>
      <c r="C227" s="71"/>
      <c r="D227" s="39" t="s">
        <v>114</v>
      </c>
      <c r="E227" s="39" t="s">
        <v>116</v>
      </c>
      <c r="F227" s="39" t="s">
        <v>254</v>
      </c>
      <c r="G227" s="661" t="s">
        <v>255</v>
      </c>
      <c r="H227" s="661"/>
      <c r="I227" s="39" t="s">
        <v>23</v>
      </c>
      <c r="J227" s="75" t="s">
        <v>9</v>
      </c>
      <c r="K227" s="17"/>
    </row>
    <row r="228" spans="2:11" x14ac:dyDescent="0.3">
      <c r="B228" s="51"/>
      <c r="C228" s="76">
        <v>3</v>
      </c>
      <c r="D228" s="214"/>
      <c r="E228" s="214"/>
      <c r="F228" s="213"/>
      <c r="G228" s="642"/>
      <c r="H228" s="643"/>
      <c r="I228" s="213"/>
      <c r="J228" s="53">
        <f>(((D228*(G228+1.5))+(E228*F228))*G225)*I228</f>
        <v>0</v>
      </c>
      <c r="K228" s="17"/>
    </row>
    <row r="229" spans="2:11" x14ac:dyDescent="0.3">
      <c r="B229" s="51"/>
      <c r="C229" s="275"/>
      <c r="D229" s="274" t="s">
        <v>119</v>
      </c>
      <c r="E229" s="274"/>
      <c r="F229" s="274"/>
      <c r="G229" s="274"/>
      <c r="H229" s="274"/>
      <c r="I229" s="274"/>
      <c r="J229" s="276">
        <f>SUM(J218,J223,J228)</f>
        <v>0</v>
      </c>
      <c r="K229" s="17"/>
    </row>
    <row r="230" spans="2:11" x14ac:dyDescent="0.3">
      <c r="B230" s="51"/>
      <c r="C230" s="20"/>
      <c r="D230" s="19" t="s">
        <v>256</v>
      </c>
      <c r="E230" s="20"/>
      <c r="F230" s="20"/>
      <c r="G230" s="20"/>
      <c r="H230" s="20"/>
      <c r="I230" s="20"/>
      <c r="J230" s="20"/>
      <c r="K230" s="17"/>
    </row>
    <row r="231" spans="2:11" x14ac:dyDescent="0.3">
      <c r="B231" s="51"/>
      <c r="C231" s="47"/>
      <c r="D231" s="660" t="s">
        <v>121</v>
      </c>
      <c r="E231" s="660"/>
      <c r="F231" s="228" t="s">
        <v>122</v>
      </c>
      <c r="G231" s="228" t="s">
        <v>8</v>
      </c>
      <c r="H231" s="228"/>
      <c r="I231" s="228"/>
      <c r="J231" s="78" t="s">
        <v>9</v>
      </c>
      <c r="K231" s="17"/>
    </row>
    <row r="232" spans="2:11" x14ac:dyDescent="0.3">
      <c r="B232" s="51"/>
      <c r="C232" s="81">
        <v>1</v>
      </c>
      <c r="D232" s="645" t="s">
        <v>123</v>
      </c>
      <c r="E232" s="646"/>
      <c r="F232" s="229"/>
      <c r="G232" s="217"/>
      <c r="H232" s="217"/>
      <c r="I232" s="217"/>
      <c r="J232" s="281">
        <f>F232*G232</f>
        <v>0</v>
      </c>
      <c r="K232" s="17"/>
    </row>
    <row r="233" spans="2:11" x14ac:dyDescent="0.3">
      <c r="B233" s="51"/>
      <c r="C233" s="7">
        <v>2</v>
      </c>
      <c r="D233" s="592" t="s">
        <v>257</v>
      </c>
      <c r="E233" s="593"/>
      <c r="F233" s="231"/>
      <c r="G233" s="358"/>
      <c r="H233" s="358"/>
      <c r="I233" s="358"/>
      <c r="J233" s="292">
        <f>F233*G233</f>
        <v>0</v>
      </c>
      <c r="K233" s="17"/>
    </row>
    <row r="234" spans="2:11" x14ac:dyDescent="0.3">
      <c r="B234" s="51"/>
      <c r="C234" s="7">
        <v>3</v>
      </c>
      <c r="D234" s="592"/>
      <c r="E234" s="593"/>
      <c r="F234" s="231"/>
      <c r="G234" s="358"/>
      <c r="H234" s="358"/>
      <c r="I234" s="358"/>
      <c r="J234" s="292">
        <f>F234*G234</f>
        <v>0</v>
      </c>
      <c r="K234" s="17"/>
    </row>
    <row r="235" spans="2:11" x14ac:dyDescent="0.3">
      <c r="B235" s="51"/>
      <c r="C235" s="7">
        <v>4</v>
      </c>
      <c r="D235" s="645"/>
      <c r="E235" s="646"/>
      <c r="F235" s="231"/>
      <c r="G235" s="358"/>
      <c r="H235" s="358"/>
      <c r="I235" s="358"/>
      <c r="J235" s="292">
        <f>F235*G235</f>
        <v>0</v>
      </c>
      <c r="K235" s="17"/>
    </row>
    <row r="236" spans="2:11" x14ac:dyDescent="0.3">
      <c r="B236" s="51"/>
      <c r="C236" s="7">
        <v>5</v>
      </c>
      <c r="D236" s="592"/>
      <c r="E236" s="593"/>
      <c r="F236" s="231"/>
      <c r="G236" s="358"/>
      <c r="H236" s="358"/>
      <c r="I236" s="358"/>
      <c r="J236" s="292">
        <f t="shared" ref="J236:J241" si="32">F236*G236</f>
        <v>0</v>
      </c>
      <c r="K236" s="17"/>
    </row>
    <row r="237" spans="2:11" x14ac:dyDescent="0.3">
      <c r="B237" s="51"/>
      <c r="C237" s="7">
        <v>6</v>
      </c>
      <c r="D237" s="592"/>
      <c r="E237" s="593"/>
      <c r="F237" s="231"/>
      <c r="G237" s="358"/>
      <c r="H237" s="358"/>
      <c r="I237" s="358"/>
      <c r="J237" s="292">
        <f t="shared" si="32"/>
        <v>0</v>
      </c>
      <c r="K237" s="17"/>
    </row>
    <row r="238" spans="2:11" x14ac:dyDescent="0.3">
      <c r="B238" s="51"/>
      <c r="C238" s="7">
        <v>7</v>
      </c>
      <c r="D238" s="645"/>
      <c r="E238" s="646"/>
      <c r="F238" s="231"/>
      <c r="G238" s="358"/>
      <c r="H238" s="358"/>
      <c r="I238" s="358"/>
      <c r="J238" s="292">
        <f t="shared" si="32"/>
        <v>0</v>
      </c>
      <c r="K238" s="17"/>
    </row>
    <row r="239" spans="2:11" x14ac:dyDescent="0.3">
      <c r="B239" s="51"/>
      <c r="C239" s="7">
        <v>8</v>
      </c>
      <c r="D239" s="592"/>
      <c r="E239" s="593"/>
      <c r="F239" s="231"/>
      <c r="G239" s="358"/>
      <c r="H239" s="358"/>
      <c r="I239" s="358"/>
      <c r="J239" s="292">
        <f t="shared" si="32"/>
        <v>0</v>
      </c>
      <c r="K239" s="17"/>
    </row>
    <row r="240" spans="2:11" x14ac:dyDescent="0.3">
      <c r="B240" s="51"/>
      <c r="C240" s="7">
        <v>9</v>
      </c>
      <c r="D240" s="592"/>
      <c r="E240" s="593"/>
      <c r="F240" s="231"/>
      <c r="G240" s="358"/>
      <c r="H240" s="358"/>
      <c r="I240" s="358"/>
      <c r="J240" s="292">
        <f t="shared" si="32"/>
        <v>0</v>
      </c>
      <c r="K240" s="17"/>
    </row>
    <row r="241" spans="2:11" x14ac:dyDescent="0.3">
      <c r="B241" s="51"/>
      <c r="C241" s="7">
        <v>10</v>
      </c>
      <c r="D241" s="645"/>
      <c r="E241" s="646"/>
      <c r="F241" s="231"/>
      <c r="G241" s="358"/>
      <c r="H241" s="358"/>
      <c r="I241" s="358"/>
      <c r="J241" s="292">
        <f t="shared" si="32"/>
        <v>0</v>
      </c>
      <c r="K241" s="17"/>
    </row>
    <row r="242" spans="2:11" x14ac:dyDescent="0.3">
      <c r="B242" s="51"/>
      <c r="C242" s="171"/>
      <c r="D242" s="141" t="s">
        <v>125</v>
      </c>
      <c r="E242" s="141"/>
      <c r="F242" s="141"/>
      <c r="G242" s="141"/>
      <c r="H242" s="141"/>
      <c r="I242" s="141"/>
      <c r="J242" s="265">
        <f>SUM(J232:J241)</f>
        <v>0</v>
      </c>
      <c r="K242" s="17"/>
    </row>
    <row r="243" spans="2:11" x14ac:dyDescent="0.3">
      <c r="B243" s="51"/>
      <c r="C243" s="20"/>
      <c r="D243" s="19" t="s">
        <v>126</v>
      </c>
      <c r="E243" s="20"/>
      <c r="F243" s="20"/>
      <c r="G243" s="20"/>
      <c r="H243" s="20"/>
      <c r="I243" s="20"/>
      <c r="J243" s="20"/>
      <c r="K243" s="17"/>
    </row>
    <row r="244" spans="2:11" x14ac:dyDescent="0.3">
      <c r="B244" s="51"/>
      <c r="C244" s="47"/>
      <c r="D244" s="352" t="s">
        <v>121</v>
      </c>
      <c r="E244" s="635" t="s">
        <v>258</v>
      </c>
      <c r="F244" s="635"/>
      <c r="G244" s="72" t="s">
        <v>127</v>
      </c>
      <c r="H244" s="72" t="s">
        <v>8</v>
      </c>
      <c r="I244" s="72"/>
      <c r="J244" s="77" t="s">
        <v>9</v>
      </c>
      <c r="K244" s="17"/>
    </row>
    <row r="245" spans="2:11" x14ac:dyDescent="0.3">
      <c r="B245" s="51"/>
      <c r="C245" s="81">
        <v>1</v>
      </c>
      <c r="D245" s="358" t="s">
        <v>292</v>
      </c>
      <c r="E245" s="636"/>
      <c r="F245" s="637"/>
      <c r="G245" s="358"/>
      <c r="H245" s="358"/>
      <c r="I245" s="358"/>
      <c r="J245" s="44">
        <f>G245*H245</f>
        <v>0</v>
      </c>
      <c r="K245" s="17"/>
    </row>
    <row r="246" spans="2:11" x14ac:dyDescent="0.3">
      <c r="B246" s="51"/>
      <c r="C246" s="7"/>
      <c r="D246" s="358"/>
      <c r="E246" s="638"/>
      <c r="F246" s="638"/>
      <c r="G246" s="358"/>
      <c r="H246" s="358"/>
      <c r="I246" s="358"/>
      <c r="J246" s="44">
        <f>G246*H246</f>
        <v>0</v>
      </c>
      <c r="K246" s="17"/>
    </row>
    <row r="247" spans="2:11" x14ac:dyDescent="0.3">
      <c r="B247" s="51"/>
      <c r="C247" s="172"/>
      <c r="D247" s="173" t="s">
        <v>128</v>
      </c>
      <c r="E247" s="174"/>
      <c r="F247" s="362"/>
      <c r="G247" s="174"/>
      <c r="H247" s="174"/>
      <c r="I247" s="174"/>
      <c r="J247" s="265">
        <f>SUM(J245:J246)</f>
        <v>0</v>
      </c>
      <c r="K247" s="17"/>
    </row>
    <row r="248" spans="2:11" ht="12" customHeight="1" x14ac:dyDescent="0.3">
      <c r="B248" s="51"/>
      <c r="C248" s="20"/>
      <c r="D248" s="20"/>
      <c r="E248" s="20"/>
      <c r="F248" s="20"/>
      <c r="G248" s="20"/>
      <c r="H248" s="20"/>
      <c r="I248" s="20"/>
      <c r="J248" s="20"/>
      <c r="K248" s="26"/>
    </row>
    <row r="249" spans="2:11" ht="12" customHeight="1" x14ac:dyDescent="0.3">
      <c r="B249" s="37"/>
      <c r="C249" s="52"/>
      <c r="D249" s="52"/>
      <c r="E249" s="52"/>
      <c r="F249" s="52"/>
      <c r="G249" s="52"/>
      <c r="H249" s="52"/>
      <c r="I249" s="52"/>
      <c r="J249" s="52"/>
    </row>
    <row r="250" spans="2:11" ht="12" customHeight="1" x14ac:dyDescent="0.4">
      <c r="B250" s="9"/>
      <c r="C250" s="10"/>
      <c r="D250" s="11"/>
      <c r="E250" s="10"/>
      <c r="F250" s="10"/>
      <c r="G250" s="10"/>
      <c r="H250" s="10"/>
      <c r="I250" s="10"/>
      <c r="J250" s="10"/>
      <c r="K250" s="12"/>
    </row>
    <row r="251" spans="2:11" ht="15.6" x14ac:dyDescent="0.3">
      <c r="B251" s="13"/>
      <c r="C251" s="14"/>
      <c r="D251" s="15" t="s">
        <v>259</v>
      </c>
      <c r="E251" s="16"/>
      <c r="F251" s="16"/>
      <c r="G251" s="16"/>
      <c r="H251" s="16"/>
      <c r="I251" s="16"/>
      <c r="J251" s="16"/>
      <c r="K251" s="17"/>
    </row>
    <row r="252" spans="2:11" x14ac:dyDescent="0.3">
      <c r="B252" s="13"/>
      <c r="C252" s="20"/>
      <c r="D252" s="19" t="s">
        <v>260</v>
      </c>
      <c r="E252" s="20"/>
      <c r="F252" s="20"/>
      <c r="G252" s="20"/>
      <c r="H252" s="20"/>
      <c r="I252" s="20"/>
      <c r="J252" s="20"/>
      <c r="K252" s="17"/>
    </row>
    <row r="253" spans="2:11" x14ac:dyDescent="0.3">
      <c r="B253" s="13"/>
      <c r="C253" s="43"/>
      <c r="D253" s="360" t="s">
        <v>19</v>
      </c>
      <c r="E253" s="360" t="s">
        <v>20</v>
      </c>
      <c r="F253" s="360" t="s">
        <v>21</v>
      </c>
      <c r="G253" s="360" t="s">
        <v>22</v>
      </c>
      <c r="H253" s="360" t="s">
        <v>23</v>
      </c>
      <c r="I253" s="360"/>
      <c r="J253" s="355" t="s">
        <v>9</v>
      </c>
      <c r="K253" s="17"/>
    </row>
    <row r="254" spans="2:11" x14ac:dyDescent="0.3">
      <c r="B254" s="13"/>
      <c r="C254" s="69">
        <v>1</v>
      </c>
      <c r="D254" s="232"/>
      <c r="E254" s="358"/>
      <c r="F254" s="231"/>
      <c r="G254" s="233"/>
      <c r="H254" s="233"/>
      <c r="I254" s="55"/>
      <c r="J254" s="44">
        <f>F254*G254*H254</f>
        <v>0</v>
      </c>
      <c r="K254" s="17"/>
    </row>
    <row r="255" spans="2:11" x14ac:dyDescent="0.3">
      <c r="B255" s="13"/>
      <c r="C255" s="70">
        <v>2</v>
      </c>
      <c r="D255" s="232"/>
      <c r="E255" s="358"/>
      <c r="F255" s="231"/>
      <c r="G255" s="233"/>
      <c r="H255" s="233"/>
      <c r="I255" s="361"/>
      <c r="J255" s="44">
        <f t="shared" ref="J255:J258" si="33">F255*G255*H255</f>
        <v>0</v>
      </c>
      <c r="K255" s="17"/>
    </row>
    <row r="256" spans="2:11" x14ac:dyDescent="0.3">
      <c r="B256" s="13"/>
      <c r="C256" s="70">
        <v>3</v>
      </c>
      <c r="D256" s="234"/>
      <c r="E256" s="235"/>
      <c r="F256" s="231"/>
      <c r="G256" s="233"/>
      <c r="H256" s="233"/>
      <c r="I256" s="55"/>
      <c r="J256" s="44">
        <f>F256*G256*H256</f>
        <v>0</v>
      </c>
      <c r="K256" s="17"/>
    </row>
    <row r="257" spans="2:11" x14ac:dyDescent="0.3">
      <c r="B257" s="13"/>
      <c r="C257" s="70">
        <v>4</v>
      </c>
      <c r="D257" s="234"/>
      <c r="E257" s="235"/>
      <c r="F257" s="231"/>
      <c r="G257" s="233"/>
      <c r="H257" s="233"/>
      <c r="I257" s="361"/>
      <c r="J257" s="44">
        <f t="shared" si="33"/>
        <v>0</v>
      </c>
      <c r="K257" s="17"/>
    </row>
    <row r="258" spans="2:11" x14ac:dyDescent="0.3">
      <c r="B258" s="13"/>
      <c r="C258" s="70">
        <v>5</v>
      </c>
      <c r="D258" s="234"/>
      <c r="E258" s="235"/>
      <c r="F258" s="231"/>
      <c r="G258" s="233"/>
      <c r="H258" s="233"/>
      <c r="I258" s="55"/>
      <c r="J258" s="44">
        <f t="shared" si="33"/>
        <v>0</v>
      </c>
      <c r="K258" s="17"/>
    </row>
    <row r="259" spans="2:11" x14ac:dyDescent="0.3">
      <c r="B259" s="13"/>
      <c r="C259" s="277"/>
      <c r="D259" s="141" t="s">
        <v>112</v>
      </c>
      <c r="E259" s="172"/>
      <c r="F259" s="172"/>
      <c r="G259" s="172"/>
      <c r="H259" s="172"/>
      <c r="I259" s="172"/>
      <c r="J259" s="265">
        <f>SUM(J254:J258)</f>
        <v>0</v>
      </c>
      <c r="K259" s="17"/>
    </row>
    <row r="260" spans="2:11" x14ac:dyDescent="0.3">
      <c r="B260" s="13"/>
      <c r="C260" s="20"/>
      <c r="D260" s="19" t="s">
        <v>113</v>
      </c>
      <c r="E260" s="20"/>
      <c r="F260" s="20"/>
      <c r="G260" s="20"/>
      <c r="H260" s="20"/>
      <c r="I260" s="20"/>
      <c r="J260" s="20"/>
      <c r="K260" s="17"/>
    </row>
    <row r="261" spans="2:11" ht="3.6" customHeight="1" x14ac:dyDescent="0.3">
      <c r="B261" s="13"/>
      <c r="C261" s="47"/>
      <c r="D261" s="354"/>
      <c r="E261" s="67"/>
      <c r="F261" s="354"/>
      <c r="G261" s="639"/>
      <c r="H261" s="639"/>
      <c r="I261" s="48"/>
      <c r="J261" s="49"/>
      <c r="K261" s="17"/>
    </row>
    <row r="262" spans="2:11" x14ac:dyDescent="0.3">
      <c r="B262" s="13"/>
      <c r="C262" s="71"/>
      <c r="D262" s="92" t="s">
        <v>252</v>
      </c>
      <c r="E262" s="236"/>
      <c r="F262" s="92" t="s">
        <v>253</v>
      </c>
      <c r="G262" s="640"/>
      <c r="H262" s="640"/>
      <c r="I262" s="38"/>
      <c r="J262" s="50"/>
      <c r="K262" s="17"/>
    </row>
    <row r="263" spans="2:11" ht="6" customHeight="1" x14ac:dyDescent="0.3">
      <c r="B263" s="13"/>
      <c r="C263" s="71"/>
      <c r="D263" s="39"/>
      <c r="E263" s="38"/>
      <c r="F263" s="73"/>
      <c r="G263" s="74"/>
      <c r="H263" s="74"/>
      <c r="I263" s="38"/>
      <c r="J263" s="50"/>
      <c r="K263" s="17"/>
    </row>
    <row r="264" spans="2:11" x14ac:dyDescent="0.3">
      <c r="B264" s="13"/>
      <c r="C264" s="71"/>
      <c r="D264" s="39" t="s">
        <v>114</v>
      </c>
      <c r="E264" s="39" t="s">
        <v>116</v>
      </c>
      <c r="F264" s="39" t="s">
        <v>254</v>
      </c>
      <c r="G264" s="641" t="s">
        <v>255</v>
      </c>
      <c r="H264" s="641"/>
      <c r="I264" s="39" t="s">
        <v>23</v>
      </c>
      <c r="J264" s="75" t="s">
        <v>9</v>
      </c>
      <c r="K264" s="17"/>
    </row>
    <row r="265" spans="2:11" x14ac:dyDescent="0.3">
      <c r="B265" s="51"/>
      <c r="C265" s="76">
        <v>1</v>
      </c>
      <c r="D265" s="224"/>
      <c r="E265" s="224"/>
      <c r="F265" s="223"/>
      <c r="G265" s="642"/>
      <c r="H265" s="643"/>
      <c r="I265" s="223"/>
      <c r="J265" s="53">
        <f>((((D265*(G265+1.5))+(E265*F265))*G262)*I265)</f>
        <v>0</v>
      </c>
      <c r="K265" s="17"/>
    </row>
    <row r="266" spans="2:11" ht="3.6" customHeight="1" x14ac:dyDescent="0.3">
      <c r="B266" s="51"/>
      <c r="C266" s="47"/>
      <c r="D266" s="354"/>
      <c r="E266" s="67"/>
      <c r="F266" s="354"/>
      <c r="G266" s="639"/>
      <c r="H266" s="639"/>
      <c r="I266" s="48"/>
      <c r="J266" s="49"/>
      <c r="K266" s="17"/>
    </row>
    <row r="267" spans="2:11" x14ac:dyDescent="0.3">
      <c r="B267" s="51"/>
      <c r="C267" s="71"/>
      <c r="D267" s="92" t="s">
        <v>252</v>
      </c>
      <c r="E267" s="227"/>
      <c r="F267" s="92" t="s">
        <v>253</v>
      </c>
      <c r="G267" s="644"/>
      <c r="H267" s="644"/>
      <c r="I267" s="38"/>
      <c r="J267" s="50"/>
      <c r="K267" s="17"/>
    </row>
    <row r="268" spans="2:11" ht="6" customHeight="1" x14ac:dyDescent="0.3">
      <c r="B268" s="51"/>
      <c r="C268" s="71"/>
      <c r="D268" s="39"/>
      <c r="E268" s="38"/>
      <c r="F268" s="73"/>
      <c r="G268" s="74"/>
      <c r="H268" s="74"/>
      <c r="I268" s="38"/>
      <c r="J268" s="50"/>
      <c r="K268" s="17"/>
    </row>
    <row r="269" spans="2:11" x14ac:dyDescent="0.3">
      <c r="B269" s="51"/>
      <c r="C269" s="71"/>
      <c r="D269" s="39" t="s">
        <v>114</v>
      </c>
      <c r="E269" s="39" t="s">
        <v>116</v>
      </c>
      <c r="F269" s="39" t="s">
        <v>254</v>
      </c>
      <c r="G269" s="641" t="s">
        <v>255</v>
      </c>
      <c r="H269" s="641"/>
      <c r="I269" s="39" t="s">
        <v>23</v>
      </c>
      <c r="J269" s="75" t="s">
        <v>9</v>
      </c>
      <c r="K269" s="17"/>
    </row>
    <row r="270" spans="2:11" x14ac:dyDescent="0.3">
      <c r="B270" s="51"/>
      <c r="C270" s="76">
        <v>2</v>
      </c>
      <c r="D270" s="214"/>
      <c r="E270" s="214"/>
      <c r="F270" s="213"/>
      <c r="G270" s="642"/>
      <c r="H270" s="643"/>
      <c r="I270" s="213"/>
      <c r="J270" s="53">
        <f>((((D270*(G270+1.5))+(E270*F270))*G267)*I270)</f>
        <v>0</v>
      </c>
      <c r="K270" s="17"/>
    </row>
    <row r="271" spans="2:11" ht="3.6" customHeight="1" x14ac:dyDescent="0.3">
      <c r="B271" s="51"/>
      <c r="C271" s="47"/>
      <c r="D271" s="354"/>
      <c r="E271" s="67"/>
      <c r="F271" s="354"/>
      <c r="G271" s="639"/>
      <c r="H271" s="639"/>
      <c r="I271" s="48"/>
      <c r="J271" s="49"/>
      <c r="K271" s="17"/>
    </row>
    <row r="272" spans="2:11" x14ac:dyDescent="0.3">
      <c r="B272" s="51"/>
      <c r="C272" s="71"/>
      <c r="D272" s="92" t="s">
        <v>252</v>
      </c>
      <c r="E272" s="227"/>
      <c r="F272" s="92" t="s">
        <v>253</v>
      </c>
      <c r="G272" s="644"/>
      <c r="H272" s="644"/>
      <c r="I272" s="38"/>
      <c r="J272" s="50"/>
      <c r="K272" s="17"/>
    </row>
    <row r="273" spans="2:11" ht="6" customHeight="1" x14ac:dyDescent="0.3">
      <c r="B273" s="51"/>
      <c r="C273" s="71"/>
      <c r="D273" s="39"/>
      <c r="E273" s="38"/>
      <c r="F273" s="73"/>
      <c r="G273" s="74"/>
      <c r="H273" s="74"/>
      <c r="I273" s="38"/>
      <c r="J273" s="50"/>
      <c r="K273" s="17"/>
    </row>
    <row r="274" spans="2:11" x14ac:dyDescent="0.3">
      <c r="B274" s="51"/>
      <c r="C274" s="71"/>
      <c r="D274" s="39" t="s">
        <v>114</v>
      </c>
      <c r="E274" s="39" t="s">
        <v>116</v>
      </c>
      <c r="F274" s="39" t="s">
        <v>254</v>
      </c>
      <c r="G274" s="641" t="s">
        <v>255</v>
      </c>
      <c r="H274" s="641"/>
      <c r="I274" s="39" t="s">
        <v>23</v>
      </c>
      <c r="J274" s="75" t="s">
        <v>9</v>
      </c>
      <c r="K274" s="17"/>
    </row>
    <row r="275" spans="2:11" x14ac:dyDescent="0.3">
      <c r="B275" s="51"/>
      <c r="C275" s="76">
        <v>3</v>
      </c>
      <c r="D275" s="214"/>
      <c r="E275" s="214"/>
      <c r="F275" s="213"/>
      <c r="G275" s="642"/>
      <c r="H275" s="643"/>
      <c r="I275" s="213"/>
      <c r="J275" s="53">
        <f>((((D275*(G275+1.5))+(E275*F275))*G272)*I275)</f>
        <v>0</v>
      </c>
      <c r="K275" s="17"/>
    </row>
    <row r="276" spans="2:11" x14ac:dyDescent="0.3">
      <c r="B276" s="51"/>
      <c r="C276" s="275"/>
      <c r="D276" s="274" t="s">
        <v>119</v>
      </c>
      <c r="E276" s="274"/>
      <c r="F276" s="274"/>
      <c r="G276" s="274"/>
      <c r="H276" s="274"/>
      <c r="I276" s="274"/>
      <c r="J276" s="276">
        <f>SUM(J265,J270,J275)</f>
        <v>0</v>
      </c>
      <c r="K276" s="17"/>
    </row>
    <row r="277" spans="2:11" x14ac:dyDescent="0.3">
      <c r="B277" s="51"/>
      <c r="C277" s="18"/>
      <c r="D277" s="19" t="s">
        <v>70</v>
      </c>
      <c r="E277" s="18"/>
      <c r="F277" s="18"/>
      <c r="G277" s="18"/>
      <c r="H277" s="18"/>
      <c r="I277" s="18"/>
      <c r="J277" s="18"/>
      <c r="K277" s="17"/>
    </row>
    <row r="278" spans="2:11" x14ac:dyDescent="0.3">
      <c r="B278" s="13"/>
      <c r="C278" s="47"/>
      <c r="D278" s="352" t="s">
        <v>293</v>
      </c>
      <c r="E278" s="352" t="s">
        <v>22</v>
      </c>
      <c r="F278" s="635" t="s">
        <v>294</v>
      </c>
      <c r="G278" s="635"/>
      <c r="H278" s="635" t="s">
        <v>295</v>
      </c>
      <c r="I278" s="635"/>
      <c r="J278" s="78" t="s">
        <v>9</v>
      </c>
      <c r="K278" s="17"/>
    </row>
    <row r="279" spans="2:11" x14ac:dyDescent="0.3">
      <c r="B279" s="51"/>
      <c r="C279" s="6">
        <v>1</v>
      </c>
      <c r="D279" s="237" t="s">
        <v>37</v>
      </c>
      <c r="E279" s="238"/>
      <c r="F279" s="676" t="str">
        <f>IF(D279="Yes","Tokio Marine HCC",IF(D279="No","[enter vendor here]"," "))</f>
        <v xml:space="preserve"> </v>
      </c>
      <c r="G279" s="677"/>
      <c r="H279" s="676" t="str">
        <f>IF(D279="Yes",30,IF(D279="No"," "," "))</f>
        <v xml:space="preserve"> </v>
      </c>
      <c r="I279" s="677"/>
      <c r="J279" s="80">
        <f>IFERROR(E279*H279,0)</f>
        <v>0</v>
      </c>
      <c r="K279" s="17"/>
    </row>
    <row r="280" spans="2:11" x14ac:dyDescent="0.3">
      <c r="B280" s="51"/>
      <c r="C280" s="171"/>
      <c r="D280" s="141" t="s">
        <v>296</v>
      </c>
      <c r="E280" s="141"/>
      <c r="F280" s="141"/>
      <c r="G280" s="141"/>
      <c r="H280" s="141"/>
      <c r="I280" s="141"/>
      <c r="J280" s="265">
        <f>J279</f>
        <v>0</v>
      </c>
      <c r="K280" s="17"/>
    </row>
    <row r="281" spans="2:11" x14ac:dyDescent="0.3">
      <c r="B281" s="51"/>
      <c r="C281" s="20"/>
      <c r="D281" s="19" t="s">
        <v>256</v>
      </c>
      <c r="E281" s="20"/>
      <c r="F281" s="20"/>
      <c r="G281" s="20"/>
      <c r="H281" s="20"/>
      <c r="I281" s="20"/>
      <c r="J281" s="20"/>
      <c r="K281" s="17"/>
    </row>
    <row r="282" spans="2:11" x14ac:dyDescent="0.3">
      <c r="B282" s="13"/>
      <c r="C282" s="47"/>
      <c r="D282" s="660" t="s">
        <v>121</v>
      </c>
      <c r="E282" s="660"/>
      <c r="F282" s="228" t="s">
        <v>122</v>
      </c>
      <c r="G282" s="228" t="s">
        <v>8</v>
      </c>
      <c r="H282" s="228"/>
      <c r="I282" s="228"/>
      <c r="J282" s="78" t="s">
        <v>9</v>
      </c>
      <c r="K282" s="17"/>
    </row>
    <row r="283" spans="2:11" x14ac:dyDescent="0.3">
      <c r="B283" s="51"/>
      <c r="C283" s="81">
        <v>1</v>
      </c>
      <c r="D283" s="645" t="s">
        <v>123</v>
      </c>
      <c r="E283" s="646"/>
      <c r="F283" s="229"/>
      <c r="G283" s="217"/>
      <c r="H283" s="217"/>
      <c r="I283" s="217"/>
      <c r="J283" s="281">
        <f>F283*G283</f>
        <v>0</v>
      </c>
      <c r="K283" s="17"/>
    </row>
    <row r="284" spans="2:11" x14ac:dyDescent="0.3">
      <c r="B284" s="51"/>
      <c r="C284" s="7">
        <v>2</v>
      </c>
      <c r="D284" s="592" t="s">
        <v>257</v>
      </c>
      <c r="E284" s="593"/>
      <c r="F284" s="231"/>
      <c r="G284" s="358"/>
      <c r="H284" s="358"/>
      <c r="I284" s="358"/>
      <c r="J284" s="292">
        <f>F284*G284</f>
        <v>0</v>
      </c>
      <c r="K284" s="17"/>
    </row>
    <row r="285" spans="2:11" x14ac:dyDescent="0.3">
      <c r="B285" s="51"/>
      <c r="C285" s="7">
        <v>3</v>
      </c>
      <c r="D285" s="592" t="s">
        <v>124</v>
      </c>
      <c r="E285" s="593"/>
      <c r="F285" s="231"/>
      <c r="G285" s="358"/>
      <c r="H285" s="358"/>
      <c r="I285" s="358"/>
      <c r="J285" s="292">
        <f>F285*G285</f>
        <v>0</v>
      </c>
      <c r="K285" s="17"/>
    </row>
    <row r="286" spans="2:11" x14ac:dyDescent="0.3">
      <c r="B286" s="51"/>
      <c r="C286" s="7">
        <v>4</v>
      </c>
      <c r="D286" s="592"/>
      <c r="E286" s="593"/>
      <c r="F286" s="231"/>
      <c r="G286" s="358"/>
      <c r="H286" s="358"/>
      <c r="I286" s="358"/>
      <c r="J286" s="292">
        <f t="shared" ref="J286:J292" si="34">F286*G286</f>
        <v>0</v>
      </c>
      <c r="K286" s="17"/>
    </row>
    <row r="287" spans="2:11" x14ac:dyDescent="0.3">
      <c r="B287" s="51"/>
      <c r="C287" s="7">
        <v>5</v>
      </c>
      <c r="D287" s="645"/>
      <c r="E287" s="646"/>
      <c r="F287" s="231"/>
      <c r="G287" s="358"/>
      <c r="H287" s="358"/>
      <c r="I287" s="358"/>
      <c r="J287" s="292">
        <f t="shared" si="34"/>
        <v>0</v>
      </c>
      <c r="K287" s="17"/>
    </row>
    <row r="288" spans="2:11" x14ac:dyDescent="0.3">
      <c r="B288" s="51"/>
      <c r="C288" s="7">
        <v>6</v>
      </c>
      <c r="D288" s="592"/>
      <c r="E288" s="593"/>
      <c r="F288" s="231"/>
      <c r="G288" s="358"/>
      <c r="H288" s="358"/>
      <c r="I288" s="358"/>
      <c r="J288" s="292">
        <f t="shared" si="34"/>
        <v>0</v>
      </c>
      <c r="K288" s="17"/>
    </row>
    <row r="289" spans="2:11" x14ac:dyDescent="0.3">
      <c r="B289" s="51"/>
      <c r="C289" s="7">
        <v>7</v>
      </c>
      <c r="D289" s="592"/>
      <c r="E289" s="593"/>
      <c r="F289" s="231"/>
      <c r="G289" s="358"/>
      <c r="H289" s="358"/>
      <c r="I289" s="358"/>
      <c r="J289" s="292">
        <f t="shared" si="34"/>
        <v>0</v>
      </c>
      <c r="K289" s="17"/>
    </row>
    <row r="290" spans="2:11" x14ac:dyDescent="0.3">
      <c r="B290" s="51"/>
      <c r="C290" s="7">
        <v>8</v>
      </c>
      <c r="D290" s="592"/>
      <c r="E290" s="593"/>
      <c r="F290" s="231"/>
      <c r="G290" s="358"/>
      <c r="H290" s="358"/>
      <c r="I290" s="358"/>
      <c r="J290" s="292">
        <f t="shared" si="34"/>
        <v>0</v>
      </c>
      <c r="K290" s="17"/>
    </row>
    <row r="291" spans="2:11" x14ac:dyDescent="0.3">
      <c r="B291" s="51"/>
      <c r="C291" s="7">
        <v>9</v>
      </c>
      <c r="D291" s="645"/>
      <c r="E291" s="646"/>
      <c r="F291" s="231"/>
      <c r="G291" s="358"/>
      <c r="H291" s="358"/>
      <c r="I291" s="358"/>
      <c r="J291" s="292">
        <f t="shared" si="34"/>
        <v>0</v>
      </c>
      <c r="K291" s="17"/>
    </row>
    <row r="292" spans="2:11" x14ac:dyDescent="0.3">
      <c r="B292" s="51"/>
      <c r="C292" s="7">
        <v>10</v>
      </c>
      <c r="D292" s="592"/>
      <c r="E292" s="593"/>
      <c r="F292" s="231"/>
      <c r="G292" s="358"/>
      <c r="H292" s="358"/>
      <c r="I292" s="358"/>
      <c r="J292" s="292">
        <f t="shared" si="34"/>
        <v>0</v>
      </c>
      <c r="K292" s="17"/>
    </row>
    <row r="293" spans="2:11" x14ac:dyDescent="0.3">
      <c r="B293" s="51"/>
      <c r="C293" s="171"/>
      <c r="D293" s="141" t="s">
        <v>125</v>
      </c>
      <c r="E293" s="141"/>
      <c r="F293" s="141"/>
      <c r="G293" s="141"/>
      <c r="H293" s="141"/>
      <c r="I293" s="141"/>
      <c r="J293" s="265">
        <f>SUM(J283:J292)</f>
        <v>0</v>
      </c>
      <c r="K293" s="17"/>
    </row>
    <row r="294" spans="2:11" x14ac:dyDescent="0.3">
      <c r="B294" s="51"/>
      <c r="C294" s="20"/>
      <c r="D294" s="19" t="s">
        <v>126</v>
      </c>
      <c r="E294" s="20"/>
      <c r="F294" s="20"/>
      <c r="G294" s="20"/>
      <c r="H294" s="20"/>
      <c r="I294" s="20"/>
      <c r="J294" s="20"/>
      <c r="K294" s="17"/>
    </row>
    <row r="295" spans="2:11" x14ac:dyDescent="0.3">
      <c r="B295" s="51"/>
      <c r="C295" s="47"/>
      <c r="D295" s="352" t="s">
        <v>121</v>
      </c>
      <c r="E295" s="635" t="s">
        <v>258</v>
      </c>
      <c r="F295" s="635"/>
      <c r="G295" s="72" t="s">
        <v>127</v>
      </c>
      <c r="H295" s="72" t="s">
        <v>8</v>
      </c>
      <c r="I295" s="72"/>
      <c r="J295" s="77" t="s">
        <v>9</v>
      </c>
      <c r="K295" s="17"/>
    </row>
    <row r="296" spans="2:11" x14ac:dyDescent="0.3">
      <c r="B296" s="51"/>
      <c r="C296" s="81">
        <v>1</v>
      </c>
      <c r="D296" s="358" t="s">
        <v>292</v>
      </c>
      <c r="E296" s="636"/>
      <c r="F296" s="637"/>
      <c r="G296" s="358"/>
      <c r="H296" s="358"/>
      <c r="I296" s="358"/>
      <c r="J296" s="44">
        <f>G296*H296</f>
        <v>0</v>
      </c>
      <c r="K296" s="17"/>
    </row>
    <row r="297" spans="2:11" x14ac:dyDescent="0.3">
      <c r="B297" s="51"/>
      <c r="C297" s="7"/>
      <c r="D297" s="358"/>
      <c r="E297" s="638"/>
      <c r="F297" s="638"/>
      <c r="G297" s="358"/>
      <c r="H297" s="358"/>
      <c r="I297" s="361"/>
      <c r="J297" s="44">
        <f>G297*H297</f>
        <v>0</v>
      </c>
      <c r="K297" s="17"/>
    </row>
    <row r="298" spans="2:11" x14ac:dyDescent="0.3">
      <c r="B298" s="51"/>
      <c r="C298" s="172"/>
      <c r="D298" s="173" t="s">
        <v>128</v>
      </c>
      <c r="E298" s="174"/>
      <c r="F298" s="362"/>
      <c r="G298" s="174"/>
      <c r="H298" s="174"/>
      <c r="I298" s="174"/>
      <c r="J298" s="265">
        <f>SUM(J296:J297)</f>
        <v>0</v>
      </c>
      <c r="K298" s="17"/>
    </row>
    <row r="299" spans="2:11" ht="12" customHeight="1" x14ac:dyDescent="0.3">
      <c r="B299" s="57"/>
      <c r="C299" s="25"/>
      <c r="D299" s="25"/>
      <c r="E299" s="25"/>
      <c r="F299" s="25"/>
      <c r="G299" s="25"/>
      <c r="H299" s="25"/>
      <c r="I299" s="25"/>
      <c r="J299" s="25"/>
      <c r="K299" s="26"/>
    </row>
    <row r="300" spans="2:11" ht="12" customHeight="1" x14ac:dyDescent="0.3"/>
    <row r="301" spans="2:11" ht="12" customHeight="1" x14ac:dyDescent="0.4">
      <c r="B301" s="9"/>
      <c r="C301" s="10"/>
      <c r="D301" s="11"/>
      <c r="E301" s="10"/>
      <c r="F301" s="10"/>
      <c r="G301" s="10"/>
      <c r="H301" s="10"/>
      <c r="I301" s="10"/>
      <c r="J301" s="10"/>
      <c r="K301" s="12"/>
    </row>
    <row r="302" spans="2:11" ht="15.6" x14ac:dyDescent="0.3">
      <c r="B302" s="13"/>
      <c r="C302" s="59"/>
      <c r="D302" s="60" t="s">
        <v>262</v>
      </c>
      <c r="E302" s="61"/>
      <c r="F302" s="61"/>
      <c r="G302" s="61"/>
      <c r="H302" s="61"/>
      <c r="I302" s="61"/>
      <c r="J302" s="65">
        <f>SUM(J212, J229,J242, J247)</f>
        <v>0</v>
      </c>
      <c r="K302" s="17"/>
    </row>
    <row r="303" spans="2:11" ht="6" customHeight="1" x14ac:dyDescent="0.3">
      <c r="B303" s="13"/>
      <c r="C303" s="20"/>
      <c r="D303" s="20"/>
      <c r="E303" s="20"/>
      <c r="F303" s="20"/>
      <c r="G303" s="20"/>
      <c r="H303" s="20"/>
      <c r="I303" s="20"/>
      <c r="J303" s="21"/>
      <c r="K303" s="17"/>
    </row>
    <row r="304" spans="2:11" ht="15.6" x14ac:dyDescent="0.3">
      <c r="B304" s="13"/>
      <c r="C304" s="59"/>
      <c r="D304" s="60" t="s">
        <v>263</v>
      </c>
      <c r="E304" s="61"/>
      <c r="F304" s="61"/>
      <c r="G304" s="61"/>
      <c r="H304" s="61"/>
      <c r="I304" s="61"/>
      <c r="J304" s="65">
        <f>SUM(J259, J276, J280,J293, J298)</f>
        <v>0</v>
      </c>
      <c r="K304" s="17"/>
    </row>
    <row r="305" spans="2:11" ht="6" customHeight="1" x14ac:dyDescent="0.3">
      <c r="B305" s="13"/>
      <c r="C305" s="20"/>
      <c r="D305" s="20"/>
      <c r="E305" s="20"/>
      <c r="F305" s="20"/>
      <c r="G305" s="20"/>
      <c r="H305" s="20"/>
      <c r="I305" s="20"/>
      <c r="J305" s="21"/>
      <c r="K305" s="17"/>
    </row>
    <row r="306" spans="2:11" ht="15.6" x14ac:dyDescent="0.3">
      <c r="B306" s="13"/>
      <c r="C306" s="62"/>
      <c r="D306" s="63" t="s">
        <v>264</v>
      </c>
      <c r="E306" s="64"/>
      <c r="F306" s="64"/>
      <c r="G306" s="64"/>
      <c r="H306" s="64"/>
      <c r="I306" s="64"/>
      <c r="J306" s="66">
        <f>J302+J304</f>
        <v>0</v>
      </c>
      <c r="K306" s="17"/>
    </row>
    <row r="307" spans="2:11" ht="12" customHeight="1" x14ac:dyDescent="0.3">
      <c r="B307" s="24"/>
      <c r="C307" s="25"/>
      <c r="D307" s="25"/>
      <c r="E307" s="25"/>
      <c r="F307" s="25"/>
      <c r="G307" s="25"/>
      <c r="H307" s="25"/>
      <c r="I307" s="25"/>
      <c r="J307" s="25"/>
      <c r="K307" s="26"/>
    </row>
    <row r="308" spans="2:11" ht="12" customHeight="1" x14ac:dyDescent="0.3"/>
    <row r="309" spans="2:11" ht="21" x14ac:dyDescent="0.4">
      <c r="B309" s="33"/>
      <c r="C309" s="34"/>
      <c r="D309" s="35" t="s">
        <v>136</v>
      </c>
      <c r="E309" s="34"/>
      <c r="F309" s="34"/>
      <c r="G309" s="34"/>
      <c r="H309" s="34"/>
      <c r="I309" s="34"/>
      <c r="J309" s="34"/>
      <c r="K309" s="36"/>
    </row>
    <row r="310" spans="2:11" ht="12" customHeight="1" x14ac:dyDescent="0.3"/>
    <row r="311" spans="2:11" ht="12" customHeight="1" x14ac:dyDescent="0.4">
      <c r="B311" s="9"/>
      <c r="C311" s="10"/>
      <c r="D311" s="11"/>
      <c r="E311" s="10"/>
      <c r="F311" s="10"/>
      <c r="G311" s="10"/>
      <c r="H311" s="10"/>
      <c r="I311" s="10"/>
      <c r="J311" s="10"/>
      <c r="K311" s="12"/>
    </row>
    <row r="312" spans="2:11" ht="15.6" x14ac:dyDescent="0.3">
      <c r="B312" s="13"/>
      <c r="C312" s="14"/>
      <c r="D312" s="239" t="s">
        <v>55</v>
      </c>
      <c r="E312" s="16"/>
      <c r="F312" s="16"/>
      <c r="G312" s="16"/>
      <c r="H312" s="16"/>
      <c r="I312" s="16"/>
      <c r="J312" s="16"/>
      <c r="K312" s="17"/>
    </row>
    <row r="313" spans="2:11" ht="12" customHeight="1" x14ac:dyDescent="0.3">
      <c r="B313" s="13"/>
      <c r="C313" s="18"/>
      <c r="D313" s="19"/>
      <c r="E313" s="18"/>
      <c r="F313" s="18"/>
      <c r="G313" s="18"/>
      <c r="H313" s="18"/>
      <c r="I313" s="18"/>
      <c r="J313" s="18"/>
      <c r="K313" s="17"/>
    </row>
    <row r="314" spans="2:11" x14ac:dyDescent="0.3">
      <c r="B314" s="13"/>
      <c r="C314" s="4"/>
      <c r="D314" s="5" t="s">
        <v>130</v>
      </c>
      <c r="E314" s="360"/>
      <c r="F314" s="360"/>
      <c r="G314" s="360"/>
      <c r="H314" s="360"/>
      <c r="I314" s="360"/>
      <c r="J314" s="355" t="s">
        <v>9</v>
      </c>
      <c r="K314" s="17"/>
    </row>
    <row r="315" spans="2:11" x14ac:dyDescent="0.3">
      <c r="B315" s="13"/>
      <c r="C315" s="6"/>
      <c r="D315" s="96" t="s">
        <v>43</v>
      </c>
      <c r="E315" s="98"/>
      <c r="F315" s="98"/>
      <c r="G315" s="98"/>
      <c r="H315" s="99"/>
      <c r="I315" s="607">
        <f>J68</f>
        <v>0</v>
      </c>
      <c r="J315" s="608"/>
      <c r="K315" s="17"/>
    </row>
    <row r="316" spans="2:11" x14ac:dyDescent="0.3">
      <c r="B316" s="13"/>
      <c r="C316" s="7"/>
      <c r="D316" s="97" t="s">
        <v>63</v>
      </c>
      <c r="E316" s="100"/>
      <c r="F316" s="100"/>
      <c r="G316" s="100"/>
      <c r="H316" s="101"/>
      <c r="I316" s="594">
        <f>J70</f>
        <v>0</v>
      </c>
      <c r="J316" s="595"/>
      <c r="K316" s="17"/>
    </row>
    <row r="317" spans="2:11" x14ac:dyDescent="0.3">
      <c r="B317" s="13"/>
      <c r="C317" s="7"/>
      <c r="D317" s="97" t="s">
        <v>266</v>
      </c>
      <c r="E317" s="100"/>
      <c r="F317" s="100"/>
      <c r="G317" s="100"/>
      <c r="H317" s="101"/>
      <c r="I317" s="594">
        <f>J302</f>
        <v>0</v>
      </c>
      <c r="J317" s="595"/>
      <c r="K317" s="17"/>
    </row>
    <row r="318" spans="2:11" x14ac:dyDescent="0.3">
      <c r="B318" s="13"/>
      <c r="C318" s="7"/>
      <c r="D318" s="97" t="s">
        <v>259</v>
      </c>
      <c r="E318" s="100"/>
      <c r="F318" s="100"/>
      <c r="G318" s="100"/>
      <c r="H318" s="101"/>
      <c r="I318" s="594">
        <f>J304</f>
        <v>0</v>
      </c>
      <c r="J318" s="595"/>
      <c r="K318" s="17"/>
    </row>
    <row r="319" spans="2:11" x14ac:dyDescent="0.3">
      <c r="B319" s="13"/>
      <c r="C319" s="7"/>
      <c r="D319" s="97" t="s">
        <v>2</v>
      </c>
      <c r="E319" s="100"/>
      <c r="F319" s="100"/>
      <c r="G319" s="100"/>
      <c r="H319" s="101"/>
      <c r="I319" s="594">
        <f>J183</f>
        <v>0</v>
      </c>
      <c r="J319" s="595"/>
      <c r="K319" s="17"/>
    </row>
    <row r="320" spans="2:11" x14ac:dyDescent="0.3">
      <c r="B320" s="13"/>
      <c r="C320" s="7"/>
      <c r="D320" s="97" t="s">
        <v>97</v>
      </c>
      <c r="E320" s="100"/>
      <c r="F320" s="100"/>
      <c r="G320" s="100"/>
      <c r="H320" s="101"/>
      <c r="I320" s="594">
        <f>J185</f>
        <v>0</v>
      </c>
      <c r="J320" s="595"/>
      <c r="K320" s="17"/>
    </row>
    <row r="321" spans="2:11" x14ac:dyDescent="0.3">
      <c r="B321" s="13"/>
      <c r="C321" s="7"/>
      <c r="D321" s="97" t="s">
        <v>154</v>
      </c>
      <c r="E321" s="100"/>
      <c r="F321" s="100"/>
      <c r="G321" s="100"/>
      <c r="H321" s="101"/>
      <c r="I321" s="594">
        <f>J187</f>
        <v>0</v>
      </c>
      <c r="J321" s="595"/>
      <c r="K321" s="17"/>
    </row>
    <row r="322" spans="2:11" x14ac:dyDescent="0.3">
      <c r="B322" s="13"/>
      <c r="C322" s="7"/>
      <c r="D322" s="97" t="s">
        <v>239</v>
      </c>
      <c r="E322" s="100"/>
      <c r="F322" s="100"/>
      <c r="G322" s="100"/>
      <c r="H322" s="101"/>
      <c r="I322" s="594">
        <f>J189</f>
        <v>0</v>
      </c>
      <c r="J322" s="595"/>
      <c r="K322" s="17"/>
    </row>
    <row r="323" spans="2:11" x14ac:dyDescent="0.3">
      <c r="B323" s="13"/>
      <c r="C323" s="7"/>
      <c r="D323" s="97" t="s">
        <v>243</v>
      </c>
      <c r="E323" s="100"/>
      <c r="F323" s="100"/>
      <c r="G323" s="100"/>
      <c r="H323" s="101"/>
      <c r="I323" s="594">
        <f>J191</f>
        <v>0</v>
      </c>
      <c r="J323" s="595"/>
      <c r="K323" s="17"/>
    </row>
    <row r="324" spans="2:11" x14ac:dyDescent="0.3">
      <c r="B324" s="13"/>
      <c r="C324" s="7"/>
      <c r="D324" s="97"/>
      <c r="E324" s="109"/>
      <c r="F324" s="356"/>
      <c r="G324" s="356"/>
      <c r="H324" s="357"/>
      <c r="I324" s="594"/>
      <c r="J324" s="595"/>
      <c r="K324" s="17"/>
    </row>
    <row r="325" spans="2:11" x14ac:dyDescent="0.3">
      <c r="B325" s="13"/>
      <c r="C325" s="7"/>
      <c r="D325" s="97"/>
      <c r="E325" s="100"/>
      <c r="F325" s="100"/>
      <c r="G325" s="100"/>
      <c r="H325" s="101"/>
      <c r="I325" s="594"/>
      <c r="J325" s="595"/>
      <c r="K325" s="17"/>
    </row>
    <row r="326" spans="2:11" x14ac:dyDescent="0.3">
      <c r="B326" s="13"/>
      <c r="C326" s="7"/>
      <c r="D326" s="97"/>
      <c r="E326" s="100"/>
      <c r="F326" s="100"/>
      <c r="G326" s="100"/>
      <c r="H326" s="101"/>
      <c r="I326" s="594"/>
      <c r="J326" s="595"/>
      <c r="K326" s="17"/>
    </row>
    <row r="327" spans="2:11" x14ac:dyDescent="0.3">
      <c r="B327" s="13"/>
      <c r="C327" s="102"/>
      <c r="D327" s="103" t="s">
        <v>133</v>
      </c>
      <c r="E327" s="103"/>
      <c r="F327" s="103"/>
      <c r="G327" s="103"/>
      <c r="H327" s="103"/>
      <c r="I327" s="650">
        <f>SUM(I315:J326)</f>
        <v>0</v>
      </c>
      <c r="J327" s="651"/>
      <c r="K327" s="17"/>
    </row>
    <row r="328" spans="2:11" x14ac:dyDescent="0.3">
      <c r="B328" s="13"/>
      <c r="C328" s="104"/>
      <c r="D328" s="105" t="s">
        <v>134</v>
      </c>
      <c r="E328" s="105"/>
      <c r="F328" s="105"/>
      <c r="G328" s="105"/>
      <c r="H328" s="105"/>
      <c r="I328" s="652">
        <f>SUM(I315:J318,I320:J323)</f>
        <v>0</v>
      </c>
      <c r="J328" s="653"/>
      <c r="K328" s="17"/>
    </row>
    <row r="329" spans="2:11" x14ac:dyDescent="0.3">
      <c r="B329" s="13"/>
      <c r="C329" s="106"/>
      <c r="D329" s="121" t="str">
        <f>VLOOKUP(D312,Lists!B25:C29,2,FALSE)</f>
        <v xml:space="preserve">   </v>
      </c>
      <c r="E329" s="121"/>
      <c r="F329" s="121"/>
      <c r="G329" s="121"/>
      <c r="H329" s="121"/>
      <c r="I329" s="674">
        <v>0</v>
      </c>
      <c r="J329" s="675"/>
      <c r="K329" s="17"/>
    </row>
    <row r="330" spans="2:11" x14ac:dyDescent="0.3">
      <c r="B330" s="13"/>
      <c r="C330" s="107"/>
      <c r="D330" s="108" t="s">
        <v>136</v>
      </c>
      <c r="E330" s="108"/>
      <c r="F330" s="108"/>
      <c r="G330" s="108"/>
      <c r="H330" s="108"/>
      <c r="I330" s="656">
        <f>IFERROR(I328*I329,I328*0)</f>
        <v>0</v>
      </c>
      <c r="J330" s="657"/>
      <c r="K330" s="17"/>
    </row>
    <row r="331" spans="2:11" ht="12" customHeight="1" x14ac:dyDescent="0.3">
      <c r="B331" s="24"/>
      <c r="C331" s="89"/>
      <c r="D331" s="89"/>
      <c r="E331" s="89"/>
      <c r="F331" s="89"/>
      <c r="G331" s="89"/>
      <c r="H331" s="89"/>
      <c r="I331" s="89"/>
      <c r="J331" s="89"/>
      <c r="K331" s="26"/>
    </row>
    <row r="332" spans="2:11" ht="12" customHeight="1" x14ac:dyDescent="0.3">
      <c r="C332" s="1"/>
      <c r="D332" s="1"/>
      <c r="E332" s="1"/>
      <c r="F332" s="1"/>
      <c r="G332" s="1"/>
      <c r="H332" s="1"/>
      <c r="I332" s="1"/>
      <c r="J332" s="1"/>
    </row>
    <row r="333" spans="2:11" ht="12" customHeight="1" x14ac:dyDescent="0.4">
      <c r="B333" s="9"/>
      <c r="C333" s="10"/>
      <c r="D333" s="11"/>
      <c r="E333" s="10"/>
      <c r="F333" s="10"/>
      <c r="G333" s="10"/>
      <c r="H333" s="10"/>
      <c r="I333" s="10"/>
      <c r="J333" s="10"/>
      <c r="K333" s="111"/>
    </row>
    <row r="334" spans="2:11" ht="15.6" x14ac:dyDescent="0.3">
      <c r="B334" s="13"/>
      <c r="C334" s="59"/>
      <c r="D334" s="60" t="s">
        <v>137</v>
      </c>
      <c r="E334" s="61"/>
      <c r="F334" s="61"/>
      <c r="G334" s="61"/>
      <c r="H334" s="61"/>
      <c r="I334" s="61"/>
      <c r="J334" s="65">
        <f>I327</f>
        <v>0</v>
      </c>
      <c r="K334" s="88"/>
    </row>
    <row r="335" spans="2:11" ht="6" customHeight="1" x14ac:dyDescent="0.3">
      <c r="B335" s="13"/>
      <c r="C335" s="20"/>
      <c r="D335" s="20"/>
      <c r="E335" s="20"/>
      <c r="F335" s="20"/>
      <c r="G335" s="20"/>
      <c r="H335" s="20"/>
      <c r="I335" s="20"/>
      <c r="J335" s="21"/>
      <c r="K335" s="88"/>
    </row>
    <row r="336" spans="2:11" ht="15.6" x14ac:dyDescent="0.3">
      <c r="B336" s="13"/>
      <c r="C336" s="59"/>
      <c r="D336" s="60" t="s">
        <v>138</v>
      </c>
      <c r="E336" s="61"/>
      <c r="F336" s="61"/>
      <c r="G336" s="61"/>
      <c r="H336" s="61"/>
      <c r="I336" s="61"/>
      <c r="J336" s="65">
        <f>I330</f>
        <v>0</v>
      </c>
      <c r="K336" s="88"/>
    </row>
    <row r="337" spans="2:11" ht="6" customHeight="1" x14ac:dyDescent="0.3">
      <c r="B337" s="13"/>
      <c r="C337" s="20"/>
      <c r="D337" s="20"/>
      <c r="E337" s="20"/>
      <c r="F337" s="20"/>
      <c r="G337" s="20"/>
      <c r="H337" s="20"/>
      <c r="I337" s="20"/>
      <c r="J337" s="21"/>
      <c r="K337" s="88"/>
    </row>
    <row r="338" spans="2:11" ht="15.6" x14ac:dyDescent="0.3">
      <c r="B338" s="13"/>
      <c r="C338" s="62"/>
      <c r="D338" s="63" t="s">
        <v>297</v>
      </c>
      <c r="E338" s="64"/>
      <c r="F338" s="64"/>
      <c r="G338" s="64"/>
      <c r="H338" s="64"/>
      <c r="I338" s="64"/>
      <c r="J338" s="66">
        <f>(J334+J336)</f>
        <v>0</v>
      </c>
      <c r="K338" s="88"/>
    </row>
    <row r="339" spans="2:11" ht="12" customHeight="1" x14ac:dyDescent="0.3">
      <c r="B339" s="24"/>
      <c r="C339" s="25"/>
      <c r="D339" s="25"/>
      <c r="E339" s="25"/>
      <c r="F339" s="25"/>
      <c r="G339" s="25"/>
      <c r="H339" s="25"/>
      <c r="I339" s="25"/>
      <c r="J339" s="25"/>
      <c r="K339" s="26"/>
    </row>
  </sheetData>
  <mergeCells count="252">
    <mergeCell ref="I325:J325"/>
    <mergeCell ref="I326:J326"/>
    <mergeCell ref="I327:J327"/>
    <mergeCell ref="I328:J328"/>
    <mergeCell ref="I329:J329"/>
    <mergeCell ref="I330:J330"/>
    <mergeCell ref="I319:J319"/>
    <mergeCell ref="I320:J320"/>
    <mergeCell ref="I321:J321"/>
    <mergeCell ref="I322:J322"/>
    <mergeCell ref="I323:J323"/>
    <mergeCell ref="I324:J324"/>
    <mergeCell ref="E296:F296"/>
    <mergeCell ref="E297:F297"/>
    <mergeCell ref="I315:J315"/>
    <mergeCell ref="I316:J316"/>
    <mergeCell ref="I317:J317"/>
    <mergeCell ref="I318:J318"/>
    <mergeCell ref="D288:E288"/>
    <mergeCell ref="D289:E289"/>
    <mergeCell ref="D290:E290"/>
    <mergeCell ref="D291:E291"/>
    <mergeCell ref="D292:E292"/>
    <mergeCell ref="E295:F295"/>
    <mergeCell ref="D282:E282"/>
    <mergeCell ref="D283:E283"/>
    <mergeCell ref="D284:E284"/>
    <mergeCell ref="D285:E285"/>
    <mergeCell ref="D286:E286"/>
    <mergeCell ref="D287:E287"/>
    <mergeCell ref="G274:H274"/>
    <mergeCell ref="G275:H275"/>
    <mergeCell ref="F278:G278"/>
    <mergeCell ref="H278:I278"/>
    <mergeCell ref="F279:G279"/>
    <mergeCell ref="H279:I279"/>
    <mergeCell ref="G266:H266"/>
    <mergeCell ref="G267:H267"/>
    <mergeCell ref="G269:H269"/>
    <mergeCell ref="G270:H270"/>
    <mergeCell ref="G271:H271"/>
    <mergeCell ref="G272:H272"/>
    <mergeCell ref="E245:F245"/>
    <mergeCell ref="E246:F246"/>
    <mergeCell ref="G261:H261"/>
    <mergeCell ref="G262:H262"/>
    <mergeCell ref="G264:H264"/>
    <mergeCell ref="G265:H265"/>
    <mergeCell ref="D237:E237"/>
    <mergeCell ref="D238:E238"/>
    <mergeCell ref="D239:E239"/>
    <mergeCell ref="D240:E240"/>
    <mergeCell ref="D241:E241"/>
    <mergeCell ref="E244:F244"/>
    <mergeCell ref="D231:E231"/>
    <mergeCell ref="D232:E232"/>
    <mergeCell ref="D233:E233"/>
    <mergeCell ref="D234:E234"/>
    <mergeCell ref="D235:E235"/>
    <mergeCell ref="D236:E236"/>
    <mergeCell ref="G222:H222"/>
    <mergeCell ref="G223:H223"/>
    <mergeCell ref="G224:H224"/>
    <mergeCell ref="G225:H225"/>
    <mergeCell ref="G227:H227"/>
    <mergeCell ref="G228:H228"/>
    <mergeCell ref="G214:H214"/>
    <mergeCell ref="G215:H215"/>
    <mergeCell ref="G217:H217"/>
    <mergeCell ref="G218:H218"/>
    <mergeCell ref="G219:H219"/>
    <mergeCell ref="G220:H220"/>
    <mergeCell ref="C206:C207"/>
    <mergeCell ref="D206:D207"/>
    <mergeCell ref="C208:C209"/>
    <mergeCell ref="D208:D209"/>
    <mergeCell ref="C210:C211"/>
    <mergeCell ref="D210:D211"/>
    <mergeCell ref="I179:J179"/>
    <mergeCell ref="E200:J200"/>
    <mergeCell ref="C202:C203"/>
    <mergeCell ref="D202:D203"/>
    <mergeCell ref="C204:C205"/>
    <mergeCell ref="D204:D205"/>
    <mergeCell ref="D176:E176"/>
    <mergeCell ref="I176:J176"/>
    <mergeCell ref="D177:E177"/>
    <mergeCell ref="I177:J177"/>
    <mergeCell ref="D178:E178"/>
    <mergeCell ref="I178:J178"/>
    <mergeCell ref="D173:E173"/>
    <mergeCell ref="I173:J173"/>
    <mergeCell ref="D174:E174"/>
    <mergeCell ref="I174:J174"/>
    <mergeCell ref="D175:E175"/>
    <mergeCell ref="I175:J175"/>
    <mergeCell ref="D170:E170"/>
    <mergeCell ref="I170:J170"/>
    <mergeCell ref="D171:E171"/>
    <mergeCell ref="I171:J171"/>
    <mergeCell ref="D172:E172"/>
    <mergeCell ref="I172:J172"/>
    <mergeCell ref="D161:E161"/>
    <mergeCell ref="I161:J161"/>
    <mergeCell ref="I162:J162"/>
    <mergeCell ref="D168:E168"/>
    <mergeCell ref="I168:J168"/>
    <mergeCell ref="D169:E169"/>
    <mergeCell ref="I169:J169"/>
    <mergeCell ref="D158:E158"/>
    <mergeCell ref="I158:J158"/>
    <mergeCell ref="D159:E159"/>
    <mergeCell ref="I159:J159"/>
    <mergeCell ref="D160:E160"/>
    <mergeCell ref="I160:J160"/>
    <mergeCell ref="D155:E155"/>
    <mergeCell ref="I155:J155"/>
    <mergeCell ref="D156:E156"/>
    <mergeCell ref="I156:J156"/>
    <mergeCell ref="D157:E157"/>
    <mergeCell ref="I157:J157"/>
    <mergeCell ref="D152:E152"/>
    <mergeCell ref="I152:J152"/>
    <mergeCell ref="D153:E153"/>
    <mergeCell ref="I153:J153"/>
    <mergeCell ref="D154:E154"/>
    <mergeCell ref="I154:J154"/>
    <mergeCell ref="D143:E143"/>
    <mergeCell ref="I143:J143"/>
    <mergeCell ref="D144:E144"/>
    <mergeCell ref="I144:J144"/>
    <mergeCell ref="I145:J145"/>
    <mergeCell ref="D151:E151"/>
    <mergeCell ref="I151:J151"/>
    <mergeCell ref="D140:E140"/>
    <mergeCell ref="I140:J140"/>
    <mergeCell ref="D141:E141"/>
    <mergeCell ref="I141:J141"/>
    <mergeCell ref="D142:E142"/>
    <mergeCell ref="I142:J142"/>
    <mergeCell ref="D137:E137"/>
    <mergeCell ref="I137:J137"/>
    <mergeCell ref="D138:E138"/>
    <mergeCell ref="I138:J138"/>
    <mergeCell ref="D139:E139"/>
    <mergeCell ref="I139:J139"/>
    <mergeCell ref="I128:J128"/>
    <mergeCell ref="D134:E134"/>
    <mergeCell ref="I134:J134"/>
    <mergeCell ref="D135:E135"/>
    <mergeCell ref="I135:J135"/>
    <mergeCell ref="D136:E136"/>
    <mergeCell ref="I136:J136"/>
    <mergeCell ref="D125:E125"/>
    <mergeCell ref="I125:J125"/>
    <mergeCell ref="D126:E126"/>
    <mergeCell ref="I126:J126"/>
    <mergeCell ref="D127:E127"/>
    <mergeCell ref="I127:J127"/>
    <mergeCell ref="D122:E122"/>
    <mergeCell ref="I122:J122"/>
    <mergeCell ref="D123:E123"/>
    <mergeCell ref="I123:J123"/>
    <mergeCell ref="D124:E124"/>
    <mergeCell ref="I124:J124"/>
    <mergeCell ref="D119:E119"/>
    <mergeCell ref="I119:J119"/>
    <mergeCell ref="D120:E120"/>
    <mergeCell ref="I120:J120"/>
    <mergeCell ref="D121:E121"/>
    <mergeCell ref="I121:J121"/>
    <mergeCell ref="D116:E116"/>
    <mergeCell ref="I116:J116"/>
    <mergeCell ref="D117:E117"/>
    <mergeCell ref="I117:J117"/>
    <mergeCell ref="D118:E118"/>
    <mergeCell ref="I118:J118"/>
    <mergeCell ref="D113:E113"/>
    <mergeCell ref="I113:J113"/>
    <mergeCell ref="D114:E114"/>
    <mergeCell ref="I114:J114"/>
    <mergeCell ref="D115:E115"/>
    <mergeCell ref="I115:J115"/>
    <mergeCell ref="D110:E110"/>
    <mergeCell ref="I110:J110"/>
    <mergeCell ref="D111:E111"/>
    <mergeCell ref="I111:J111"/>
    <mergeCell ref="D112:E112"/>
    <mergeCell ref="I112:J112"/>
    <mergeCell ref="D107:E107"/>
    <mergeCell ref="I107:J107"/>
    <mergeCell ref="D108:E108"/>
    <mergeCell ref="I108:J108"/>
    <mergeCell ref="D109:E109"/>
    <mergeCell ref="I109:J109"/>
    <mergeCell ref="D104:E104"/>
    <mergeCell ref="I104:J104"/>
    <mergeCell ref="D105:E105"/>
    <mergeCell ref="I105:J105"/>
    <mergeCell ref="D106:E106"/>
    <mergeCell ref="I106:J106"/>
    <mergeCell ref="D101:E101"/>
    <mergeCell ref="I101:J101"/>
    <mergeCell ref="D102:E102"/>
    <mergeCell ref="I102:J102"/>
    <mergeCell ref="D103:E103"/>
    <mergeCell ref="I103:J103"/>
    <mergeCell ref="D98:E98"/>
    <mergeCell ref="I98:J98"/>
    <mergeCell ref="D99:E99"/>
    <mergeCell ref="I99:J99"/>
    <mergeCell ref="D100:E100"/>
    <mergeCell ref="I100:J100"/>
    <mergeCell ref="D89:E89"/>
    <mergeCell ref="I89:J89"/>
    <mergeCell ref="D90:E90"/>
    <mergeCell ref="I90:J90"/>
    <mergeCell ref="I91:J91"/>
    <mergeCell ref="D97:E97"/>
    <mergeCell ref="I97:J97"/>
    <mergeCell ref="D86:E86"/>
    <mergeCell ref="I86:J86"/>
    <mergeCell ref="D87:E87"/>
    <mergeCell ref="I87:J87"/>
    <mergeCell ref="D88:E88"/>
    <mergeCell ref="I88:J88"/>
    <mergeCell ref="D83:E83"/>
    <mergeCell ref="I83:J83"/>
    <mergeCell ref="D84:E84"/>
    <mergeCell ref="I84:J84"/>
    <mergeCell ref="D85:E85"/>
    <mergeCell ref="I85:J85"/>
    <mergeCell ref="D81:E81"/>
    <mergeCell ref="I81:J81"/>
    <mergeCell ref="D82:E82"/>
    <mergeCell ref="I82:J82"/>
    <mergeCell ref="G7:H7"/>
    <mergeCell ref="I7:J7"/>
    <mergeCell ref="E8:F8"/>
    <mergeCell ref="G8:H8"/>
    <mergeCell ref="I8:J8"/>
    <mergeCell ref="E15:J15"/>
    <mergeCell ref="C2:J2"/>
    <mergeCell ref="C4:D4"/>
    <mergeCell ref="E4:J4"/>
    <mergeCell ref="G5:H5"/>
    <mergeCell ref="I5:J5"/>
    <mergeCell ref="E6:F6"/>
    <mergeCell ref="G6:H6"/>
    <mergeCell ref="I6:J6"/>
    <mergeCell ref="D80:E80"/>
    <mergeCell ref="I80:J80"/>
  </mergeCells>
  <conditionalFormatting sqref="F98:F127">
    <cfRule type="containsText" dxfId="3" priority="1" operator="containsText" text="Yes">
      <formula>NOT(ISERROR(SEARCH("Yes",F98)))</formula>
    </cfRule>
  </conditionalFormatting>
  <dataValidations count="2">
    <dataValidation showInputMessage="1" showErrorMessage="1" sqref="I329:J329" xr:uid="{00000000-0002-0000-0500-000000000000}"/>
    <dataValidation type="custom" showInputMessage="1" showErrorMessage="1" sqref="F279" xr:uid="{00000000-0002-0000-0500-000001000000}">
      <formula1>D279="No"</formula1>
    </dataValidation>
  </dataValidations>
  <pageMargins left="0.7" right="0.7" top="0.75" bottom="0.75" header="0.3" footer="0.3"/>
  <pageSetup scale="76" fitToHeight="0" orientation="portrait" horizontalDpi="1200" verticalDpi="1200" r:id="rId1"/>
  <headerFooter>
    <oddFooter>&amp;L&amp;D&amp;C&amp;A&amp;R&amp;P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2000000}">
          <x14:formula1>
            <xm:f>Lists!$B$4:$B$11</xm:f>
          </x14:formula1>
          <xm:sqref>D202:D211</xm:sqref>
        </x14:dataValidation>
        <x14:dataValidation type="list" allowBlank="1" showInputMessage="1" showErrorMessage="1" xr:uid="{00000000-0002-0000-0500-000003000000}">
          <x14:formula1>
            <xm:f>Lists!$B$25:$B$29</xm:f>
          </x14:formula1>
          <xm:sqref>D312</xm:sqref>
        </x14:dataValidation>
        <x14:dataValidation type="list" allowBlank="1" showInputMessage="1" showErrorMessage="1" xr:uid="{00000000-0002-0000-0500-000004000000}">
          <x14:formula1>
            <xm:f>Lists!$B$39:$B$41</xm:f>
          </x14:formula1>
          <xm:sqref>D279</xm:sqref>
        </x14:dataValidation>
        <x14:dataValidation type="list" allowBlank="1" showInputMessage="1" showErrorMessage="1" xr:uid="{00000000-0002-0000-0500-000005000000}">
          <x14:formula1>
            <xm:f>Lists!$B$33:$B$35</xm:f>
          </x14:formula1>
          <xm:sqref>D52</xm:sqref>
        </x14:dataValidation>
        <x14:dataValidation type="list" allowBlank="1" showInputMessage="1" showErrorMessage="1" xr:uid="{00000000-0002-0000-0500-000006000000}">
          <x14:formula1>
            <xm:f>Lists!$B$14:$B$15</xm:f>
          </x14:formula1>
          <xm:sqref>F81:F90 F98:F127 F135:F144</xm:sqref>
        </x14:dataValidation>
        <x14:dataValidation type="list" allowBlank="1" showInputMessage="1" showErrorMessage="1" xr:uid="{00000000-0002-0000-0500-000007000000}">
          <x14:formula1>
            <xm:f>Lists!$B$19:$B$21</xm:f>
          </x14:formula1>
          <xm:sqref>D15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2:N339"/>
  <sheetViews>
    <sheetView showGridLines="0" zoomScaleNormal="100" workbookViewId="0">
      <selection activeCell="D8" sqref="D8:J11"/>
    </sheetView>
  </sheetViews>
  <sheetFormatPr defaultRowHeight="14.4" x14ac:dyDescent="0.3"/>
  <cols>
    <col min="1" max="2" width="2.6640625" customWidth="1"/>
    <col min="3" max="3" width="4" customWidth="1"/>
    <col min="4" max="4" width="23.6640625" customWidth="1"/>
    <col min="5" max="5" width="22" customWidth="1"/>
    <col min="6" max="6" width="20.5546875" customWidth="1"/>
    <col min="7" max="7" width="12.109375" customWidth="1"/>
    <col min="8" max="8" width="10.88671875" customWidth="1"/>
    <col min="10" max="10" width="12.5546875" customWidth="1"/>
    <col min="11" max="11" width="2.6640625" customWidth="1"/>
    <col min="12" max="12" width="0.88671875" customWidth="1"/>
    <col min="17" max="17" width="6.6640625" customWidth="1"/>
  </cols>
  <sheetData>
    <row r="2" spans="1:14" ht="113.4" customHeight="1" x14ac:dyDescent="0.3">
      <c r="C2" s="658" t="s">
        <v>288</v>
      </c>
      <c r="D2" s="587"/>
      <c r="E2" s="587"/>
      <c r="F2" s="587"/>
      <c r="G2" s="587"/>
      <c r="H2" s="587"/>
      <c r="I2" s="587"/>
      <c r="J2" s="587"/>
    </row>
    <row r="3" spans="1:14" ht="6" customHeight="1" x14ac:dyDescent="0.3">
      <c r="B3" s="9"/>
      <c r="C3" s="10"/>
      <c r="D3" s="160"/>
      <c r="E3" s="10"/>
      <c r="F3" s="10"/>
      <c r="G3" s="10"/>
      <c r="H3" s="10"/>
      <c r="I3" s="10"/>
      <c r="J3" s="10"/>
      <c r="K3" s="12"/>
    </row>
    <row r="4" spans="1:14" ht="15" customHeight="1" x14ac:dyDescent="0.3">
      <c r="B4" s="13"/>
      <c r="C4" s="598" t="s">
        <v>289</v>
      </c>
      <c r="D4" s="599"/>
      <c r="E4" s="603"/>
      <c r="F4" s="604"/>
      <c r="G4" s="604"/>
      <c r="H4" s="604"/>
      <c r="I4" s="604"/>
      <c r="J4" s="605"/>
      <c r="K4" s="17"/>
    </row>
    <row r="5" spans="1:14" ht="6" customHeight="1" x14ac:dyDescent="0.3">
      <c r="B5" s="13"/>
      <c r="C5" s="252"/>
      <c r="D5" s="252"/>
      <c r="E5" s="253"/>
      <c r="F5" s="253"/>
      <c r="G5" s="614"/>
      <c r="H5" s="614"/>
      <c r="I5" s="614"/>
      <c r="J5" s="614"/>
      <c r="K5" s="17"/>
    </row>
    <row r="6" spans="1:14" ht="15" customHeight="1" x14ac:dyDescent="0.3">
      <c r="A6" s="310"/>
      <c r="B6" s="13"/>
      <c r="C6" s="252"/>
      <c r="D6" s="252"/>
      <c r="E6" s="609" t="s">
        <v>222</v>
      </c>
      <c r="F6" s="610"/>
      <c r="G6" s="680" t="s">
        <v>298</v>
      </c>
      <c r="H6" s="612"/>
      <c r="I6" s="612" t="s">
        <v>223</v>
      </c>
      <c r="J6" s="613"/>
      <c r="K6" s="17"/>
    </row>
    <row r="7" spans="1:14" ht="15" customHeight="1" x14ac:dyDescent="0.3">
      <c r="A7" s="310"/>
      <c r="B7" s="13"/>
      <c r="C7" s="252"/>
      <c r="D7" s="252"/>
      <c r="E7" s="253"/>
      <c r="F7" s="253"/>
      <c r="G7" s="615" t="s">
        <v>224</v>
      </c>
      <c r="H7" s="615"/>
      <c r="I7" s="615" t="s">
        <v>225</v>
      </c>
      <c r="J7" s="615"/>
      <c r="K7" s="17"/>
    </row>
    <row r="8" spans="1:14" ht="15" customHeight="1" x14ac:dyDescent="0.3">
      <c r="A8" s="310"/>
      <c r="B8" s="13"/>
      <c r="C8" s="252"/>
      <c r="D8" s="252"/>
      <c r="E8" s="609" t="s">
        <v>222</v>
      </c>
      <c r="F8" s="610"/>
      <c r="G8" s="672" t="s">
        <v>226</v>
      </c>
      <c r="H8" s="616"/>
      <c r="I8" s="616" t="s">
        <v>226</v>
      </c>
      <c r="J8" s="617"/>
      <c r="K8" s="17"/>
    </row>
    <row r="9" spans="1:14" ht="6" customHeight="1" x14ac:dyDescent="0.3">
      <c r="B9" s="24"/>
      <c r="C9" s="161"/>
      <c r="D9" s="161"/>
      <c r="E9" s="161"/>
      <c r="F9" s="25"/>
      <c r="G9" s="25"/>
      <c r="H9" s="25"/>
      <c r="I9" s="25"/>
      <c r="J9" s="25"/>
      <c r="K9" s="26"/>
    </row>
    <row r="10" spans="1:14" ht="15" customHeight="1" x14ac:dyDescent="0.3">
      <c r="D10" s="133"/>
    </row>
    <row r="11" spans="1:14" ht="21" x14ac:dyDescent="0.4">
      <c r="B11" s="9"/>
      <c r="C11" s="10"/>
      <c r="D11" s="11" t="s">
        <v>227</v>
      </c>
      <c r="E11" s="10"/>
      <c r="F11" s="10"/>
      <c r="G11" s="10"/>
      <c r="H11" s="10"/>
      <c r="I11" s="10"/>
      <c r="J11" s="10"/>
      <c r="K11" s="12"/>
      <c r="N11" s="1"/>
    </row>
    <row r="12" spans="1:14" ht="12" customHeight="1" x14ac:dyDescent="0.4">
      <c r="B12" s="115"/>
      <c r="C12" s="115"/>
      <c r="D12" s="116"/>
      <c r="E12" s="115"/>
      <c r="F12" s="115"/>
      <c r="G12" s="115"/>
      <c r="H12" s="115"/>
      <c r="I12" s="115"/>
      <c r="J12" s="115"/>
      <c r="K12" s="115"/>
      <c r="N12" s="1"/>
    </row>
    <row r="13" spans="1:14" ht="12" customHeight="1" x14ac:dyDescent="0.4">
      <c r="B13" s="13"/>
      <c r="C13" s="20"/>
      <c r="D13" s="117"/>
      <c r="E13" s="20"/>
      <c r="F13" s="20"/>
      <c r="G13" s="20"/>
      <c r="H13" s="20"/>
      <c r="I13" s="20"/>
      <c r="J13" s="20"/>
      <c r="K13" s="17"/>
      <c r="N13" s="1"/>
    </row>
    <row r="14" spans="1:14" ht="15.6" x14ac:dyDescent="0.3">
      <c r="B14" s="13"/>
      <c r="C14" s="14"/>
      <c r="D14" s="15" t="s">
        <v>43</v>
      </c>
      <c r="E14" s="16"/>
      <c r="F14" s="16"/>
      <c r="G14" s="16"/>
      <c r="H14" s="16"/>
      <c r="I14" s="16"/>
      <c r="J14" s="16"/>
      <c r="K14" s="17"/>
      <c r="N14" s="1"/>
    </row>
    <row r="15" spans="1:14" ht="12" customHeight="1" x14ac:dyDescent="0.3">
      <c r="B15" s="13"/>
      <c r="C15" s="18"/>
      <c r="D15" s="206" t="s">
        <v>37</v>
      </c>
      <c r="E15" s="618" t="str">
        <f>IF(D15="Level of Effort","Please enter Fringe and LOE as numbers, they will be calculated as percentages"," ")</f>
        <v xml:space="preserve"> </v>
      </c>
      <c r="F15" s="618"/>
      <c r="G15" s="618"/>
      <c r="H15" s="618"/>
      <c r="I15" s="618"/>
      <c r="J15" s="618"/>
      <c r="K15" s="17"/>
    </row>
    <row r="16" spans="1:14" x14ac:dyDescent="0.3">
      <c r="B16" s="13"/>
      <c r="C16" s="4"/>
      <c r="D16" s="5" t="s">
        <v>87</v>
      </c>
      <c r="E16" s="5" t="s">
        <v>88</v>
      </c>
      <c r="F16" s="5" t="s">
        <v>89</v>
      </c>
      <c r="G16" s="354" t="str">
        <f>VLOOKUP(D15,Lists!B19:E21,2,FALSE)</f>
        <v xml:space="preserve">   </v>
      </c>
      <c r="H16" s="360" t="str">
        <f>VLOOKUP(D15,Lists!B19:E21,3,FALSE)</f>
        <v xml:space="preserve">   </v>
      </c>
      <c r="I16" s="360" t="str">
        <f>VLOOKUP(D15,Lists!B19:E21,4)</f>
        <v xml:space="preserve">   </v>
      </c>
      <c r="J16" s="355" t="s">
        <v>9</v>
      </c>
      <c r="K16" s="17"/>
    </row>
    <row r="17" spans="2:11" x14ac:dyDescent="0.3">
      <c r="B17" s="13"/>
      <c r="C17" s="6">
        <v>1</v>
      </c>
      <c r="D17" s="207"/>
      <c r="E17" s="207"/>
      <c r="F17" s="207"/>
      <c r="G17" s="208"/>
      <c r="H17" s="215"/>
      <c r="I17" s="311"/>
      <c r="J17" s="367">
        <f>IF(D15="Hourly",G17*H17,IF(D15="Level of Effort",((G17+(G17*(H17/100)))*(I17/100)),0))</f>
        <v>0</v>
      </c>
      <c r="K17" s="17"/>
    </row>
    <row r="18" spans="2:11" x14ac:dyDescent="0.3">
      <c r="B18" s="13"/>
      <c r="C18" s="7">
        <v>2</v>
      </c>
      <c r="D18" s="210"/>
      <c r="E18" s="210"/>
      <c r="F18" s="210"/>
      <c r="G18" s="211"/>
      <c r="H18" s="216"/>
      <c r="I18" s="312"/>
      <c r="J18" s="367">
        <f>IF(D15="Hourly",G18*H18,IF(D15="Level of Effort",((G18+(G18*(H18/100)))*(I18/100)),0))</f>
        <v>0</v>
      </c>
      <c r="K18" s="17"/>
    </row>
    <row r="19" spans="2:11" x14ac:dyDescent="0.3">
      <c r="B19" s="13"/>
      <c r="C19" s="7">
        <v>3</v>
      </c>
      <c r="D19" s="210"/>
      <c r="E19" s="210"/>
      <c r="F19" s="210"/>
      <c r="G19" s="211"/>
      <c r="H19" s="216"/>
      <c r="I19" s="312"/>
      <c r="J19" s="367">
        <f>IF(D15="Hourly",G19*H19,IF(D15="Level of Effort",((G19+(G19*(H19/100)))*(I19/100)),0))</f>
        <v>0</v>
      </c>
      <c r="K19" s="17"/>
    </row>
    <row r="20" spans="2:11" x14ac:dyDescent="0.3">
      <c r="B20" s="13"/>
      <c r="C20" s="7">
        <v>4</v>
      </c>
      <c r="D20" s="210"/>
      <c r="E20" s="210"/>
      <c r="F20" s="210"/>
      <c r="G20" s="211"/>
      <c r="H20" s="216"/>
      <c r="I20" s="312"/>
      <c r="J20" s="367">
        <f t="shared" ref="J20" si="0">IF(D18="Hourly",G20*H20,IF(D18="Level of Effort",((G20+(G20*(H20/100)))*(I20/100)),0))</f>
        <v>0</v>
      </c>
      <c r="K20" s="17"/>
    </row>
    <row r="21" spans="2:11" x14ac:dyDescent="0.3">
      <c r="B21" s="13"/>
      <c r="C21" s="7">
        <v>5</v>
      </c>
      <c r="D21" s="210"/>
      <c r="E21" s="210"/>
      <c r="F21" s="210"/>
      <c r="G21" s="211"/>
      <c r="H21" s="216"/>
      <c r="I21" s="312"/>
      <c r="J21" s="367">
        <f t="shared" ref="J21" si="1">IF(D18="Hourly",G21*H21,IF(D18="Level of Effort",((G21+(G21*(H21/100)))*(I21/100)),0))</f>
        <v>0</v>
      </c>
      <c r="K21" s="17"/>
    </row>
    <row r="22" spans="2:11" x14ac:dyDescent="0.3">
      <c r="B22" s="13"/>
      <c r="C22" s="7">
        <v>6</v>
      </c>
      <c r="D22" s="210"/>
      <c r="E22" s="210"/>
      <c r="F22" s="210"/>
      <c r="G22" s="211"/>
      <c r="H22" s="216"/>
      <c r="I22" s="312"/>
      <c r="J22" s="367">
        <f t="shared" ref="J22" si="2">IF(D18="Hourly",G22*H22,IF(D18="Level of Effort",((G22+(G22*(H22/100)))*(I22/100)),0))</f>
        <v>0</v>
      </c>
      <c r="K22" s="17"/>
    </row>
    <row r="23" spans="2:11" x14ac:dyDescent="0.3">
      <c r="B23" s="13"/>
      <c r="C23" s="7">
        <v>7</v>
      </c>
      <c r="D23" s="210"/>
      <c r="E23" s="210"/>
      <c r="F23" s="210"/>
      <c r="G23" s="211"/>
      <c r="H23" s="216"/>
      <c r="I23" s="312"/>
      <c r="J23" s="367">
        <f t="shared" ref="J23" si="3">IF(D21="Hourly",G23*H23,IF(D21="Level of Effort",((G23+(G23*(H23/100)))*(I23/100)),0))</f>
        <v>0</v>
      </c>
      <c r="K23" s="17"/>
    </row>
    <row r="24" spans="2:11" x14ac:dyDescent="0.3">
      <c r="B24" s="13"/>
      <c r="C24" s="7">
        <v>8</v>
      </c>
      <c r="D24" s="210"/>
      <c r="E24" s="210"/>
      <c r="F24" s="210"/>
      <c r="G24" s="211"/>
      <c r="H24" s="216"/>
      <c r="I24" s="312"/>
      <c r="J24" s="367">
        <f t="shared" ref="J24" si="4">IF(D21="Hourly",G24*H24,IF(D21="Level of Effort",((G24+(G24*(H24/100)))*(I24/100)),0))</f>
        <v>0</v>
      </c>
      <c r="K24" s="17"/>
    </row>
    <row r="25" spans="2:11" x14ac:dyDescent="0.3">
      <c r="B25" s="13"/>
      <c r="C25" s="7">
        <v>9</v>
      </c>
      <c r="D25" s="210"/>
      <c r="E25" s="210"/>
      <c r="F25" s="210"/>
      <c r="G25" s="211"/>
      <c r="H25" s="216"/>
      <c r="I25" s="312"/>
      <c r="J25" s="367">
        <f t="shared" ref="J25" si="5">IF(D21="Hourly",G25*H25,IF(D21="Level of Effort",((G25+(G25*(H25/100)))*(I25/100)),0))</f>
        <v>0</v>
      </c>
      <c r="K25" s="17"/>
    </row>
    <row r="26" spans="2:11" x14ac:dyDescent="0.3">
      <c r="B26" s="13"/>
      <c r="C26" s="7">
        <v>10</v>
      </c>
      <c r="D26" s="210"/>
      <c r="E26" s="210"/>
      <c r="F26" s="210"/>
      <c r="G26" s="211"/>
      <c r="H26" s="216"/>
      <c r="I26" s="312"/>
      <c r="J26" s="367">
        <f t="shared" ref="J26" si="6">IF(D24="Hourly",G26*H26,IF(D24="Level of Effort",((G26+(G26*(H26/100)))*(I26/100)),0))</f>
        <v>0</v>
      </c>
      <c r="K26" s="17"/>
    </row>
    <row r="27" spans="2:11" x14ac:dyDescent="0.3">
      <c r="B27" s="13"/>
      <c r="C27" s="6">
        <v>11</v>
      </c>
      <c r="D27" s="210"/>
      <c r="E27" s="210"/>
      <c r="F27" s="210"/>
      <c r="G27" s="211"/>
      <c r="H27" s="216"/>
      <c r="I27" s="312"/>
      <c r="J27" s="367">
        <f t="shared" ref="J27" si="7">IF(D24="Hourly",G27*H27,IF(D24="Level of Effort",((G27+(G27*(H27/100)))*(I27/100)),0))</f>
        <v>0</v>
      </c>
      <c r="K27" s="17"/>
    </row>
    <row r="28" spans="2:11" x14ac:dyDescent="0.3">
      <c r="B28" s="13"/>
      <c r="C28" s="7">
        <v>12</v>
      </c>
      <c r="D28" s="210"/>
      <c r="E28" s="210"/>
      <c r="F28" s="210"/>
      <c r="G28" s="211"/>
      <c r="H28" s="216"/>
      <c r="I28" s="312"/>
      <c r="J28" s="367">
        <f t="shared" ref="J28" si="8">IF(D24="Hourly",G28*H28,IF(D24="Level of Effort",((G28+(G28*(H28/100)))*(I28/100)),0))</f>
        <v>0</v>
      </c>
      <c r="K28" s="17"/>
    </row>
    <row r="29" spans="2:11" x14ac:dyDescent="0.3">
      <c r="B29" s="13"/>
      <c r="C29" s="7">
        <v>13</v>
      </c>
      <c r="D29" s="210"/>
      <c r="E29" s="210"/>
      <c r="F29" s="210"/>
      <c r="G29" s="211"/>
      <c r="H29" s="216"/>
      <c r="I29" s="312"/>
      <c r="J29" s="367">
        <f t="shared" ref="J29" si="9">IF(D27="Hourly",G29*H29,IF(D27="Level of Effort",((G29+(G29*(H29/100)))*(I29/100)),0))</f>
        <v>0</v>
      </c>
      <c r="K29" s="17"/>
    </row>
    <row r="30" spans="2:11" x14ac:dyDescent="0.3">
      <c r="B30" s="13"/>
      <c r="C30" s="7">
        <v>14</v>
      </c>
      <c r="D30" s="210"/>
      <c r="E30" s="210"/>
      <c r="F30" s="210"/>
      <c r="G30" s="211"/>
      <c r="H30" s="216"/>
      <c r="I30" s="312"/>
      <c r="J30" s="367">
        <f t="shared" ref="J30" si="10">IF(D27="Hourly",G30*H30,IF(D27="Level of Effort",((G30+(G30*(H30/100)))*(I30/100)),0))</f>
        <v>0</v>
      </c>
      <c r="K30" s="17"/>
    </row>
    <row r="31" spans="2:11" x14ac:dyDescent="0.3">
      <c r="B31" s="13"/>
      <c r="C31" s="7">
        <v>15</v>
      </c>
      <c r="D31" s="210"/>
      <c r="E31" s="210"/>
      <c r="F31" s="210"/>
      <c r="G31" s="211"/>
      <c r="H31" s="216"/>
      <c r="I31" s="312"/>
      <c r="J31" s="367">
        <f t="shared" ref="J31" si="11">IF(D27="Hourly",G31*H31,IF(D27="Level of Effort",((G31+(G31*(H31/100)))*(I31/100)),0))</f>
        <v>0</v>
      </c>
      <c r="K31" s="17"/>
    </row>
    <row r="32" spans="2:11" hidden="1" x14ac:dyDescent="0.3">
      <c r="B32" s="13"/>
      <c r="C32" s="7">
        <v>16</v>
      </c>
      <c r="D32" s="210"/>
      <c r="E32" s="210"/>
      <c r="F32" s="210"/>
      <c r="G32" s="211"/>
      <c r="H32" s="216"/>
      <c r="I32" s="312"/>
      <c r="J32" s="367">
        <f t="shared" ref="J32" si="12">IF(D30="Hourly",G32*H32,IF(D30="Level of Effort",((G32+(G32*(H32/100)))*(I32/100)),0))</f>
        <v>0</v>
      </c>
      <c r="K32" s="17"/>
    </row>
    <row r="33" spans="2:11" hidden="1" x14ac:dyDescent="0.3">
      <c r="B33" s="13"/>
      <c r="C33" s="7">
        <v>17</v>
      </c>
      <c r="D33" s="210"/>
      <c r="E33" s="210"/>
      <c r="F33" s="210"/>
      <c r="G33" s="211"/>
      <c r="H33" s="216"/>
      <c r="I33" s="312"/>
      <c r="J33" s="367">
        <f t="shared" ref="J33" si="13">IF(D30="Hourly",G33*H33,IF(D30="Level of Effort",((G33+(G33*(H33/100)))*(I33/100)),0))</f>
        <v>0</v>
      </c>
      <c r="K33" s="17"/>
    </row>
    <row r="34" spans="2:11" hidden="1" x14ac:dyDescent="0.3">
      <c r="B34" s="13"/>
      <c r="C34" s="7">
        <v>18</v>
      </c>
      <c r="D34" s="210"/>
      <c r="E34" s="210"/>
      <c r="F34" s="210"/>
      <c r="G34" s="211"/>
      <c r="H34" s="216"/>
      <c r="I34" s="312"/>
      <c r="J34" s="367">
        <f t="shared" ref="J34" si="14">IF(D30="Hourly",G34*H34,IF(D30="Level of Effort",((G34+(G34*(H34/100)))*(I34/100)),0))</f>
        <v>0</v>
      </c>
      <c r="K34" s="17"/>
    </row>
    <row r="35" spans="2:11" hidden="1" x14ac:dyDescent="0.3">
      <c r="B35" s="13"/>
      <c r="C35" s="7">
        <v>19</v>
      </c>
      <c r="D35" s="210"/>
      <c r="E35" s="210"/>
      <c r="F35" s="210"/>
      <c r="G35" s="211"/>
      <c r="H35" s="216"/>
      <c r="I35" s="312"/>
      <c r="J35" s="367">
        <f t="shared" ref="J35" si="15">IF(D33="Hourly",G35*H35,IF(D33="Level of Effort",((G35+(G35*(H35/100)))*(I35/100)),0))</f>
        <v>0</v>
      </c>
      <c r="K35" s="17"/>
    </row>
    <row r="36" spans="2:11" hidden="1" x14ac:dyDescent="0.3">
      <c r="B36" s="13"/>
      <c r="C36" s="7">
        <v>20</v>
      </c>
      <c r="D36" s="210"/>
      <c r="E36" s="210"/>
      <c r="F36" s="210"/>
      <c r="G36" s="211"/>
      <c r="H36" s="216"/>
      <c r="I36" s="312"/>
      <c r="J36" s="367">
        <f t="shared" ref="J36" si="16">IF(D33="Hourly",G36*H36,IF(D33="Level of Effort",((G36+(G36*(H36/100)))*(I36/100)),0))</f>
        <v>0</v>
      </c>
      <c r="K36" s="17"/>
    </row>
    <row r="37" spans="2:11" hidden="1" x14ac:dyDescent="0.3">
      <c r="B37" s="13"/>
      <c r="C37" s="6">
        <v>21</v>
      </c>
      <c r="D37" s="210"/>
      <c r="E37" s="210"/>
      <c r="F37" s="210"/>
      <c r="G37" s="211"/>
      <c r="H37" s="216"/>
      <c r="I37" s="312"/>
      <c r="J37" s="367">
        <f t="shared" ref="J37" si="17">IF(D33="Hourly",G37*H37,IF(D33="Level of Effort",((G37+(G37*(H37/100)))*(I37/100)),0))</f>
        <v>0</v>
      </c>
      <c r="K37" s="17"/>
    </row>
    <row r="38" spans="2:11" hidden="1" x14ac:dyDescent="0.3">
      <c r="B38" s="13"/>
      <c r="C38" s="7">
        <v>22</v>
      </c>
      <c r="D38" s="210"/>
      <c r="E38" s="210"/>
      <c r="F38" s="210"/>
      <c r="G38" s="211"/>
      <c r="H38" s="216"/>
      <c r="I38" s="312"/>
      <c r="J38" s="367">
        <f t="shared" ref="J38" si="18">IF(D36="Hourly",G38*H38,IF(D36="Level of Effort",((G38+(G38*(H38/100)))*(I38/100)),0))</f>
        <v>0</v>
      </c>
      <c r="K38" s="17"/>
    </row>
    <row r="39" spans="2:11" hidden="1" x14ac:dyDescent="0.3">
      <c r="B39" s="13"/>
      <c r="C39" s="7">
        <v>23</v>
      </c>
      <c r="D39" s="210"/>
      <c r="E39" s="210"/>
      <c r="F39" s="210"/>
      <c r="G39" s="211"/>
      <c r="H39" s="216"/>
      <c r="I39" s="312"/>
      <c r="J39" s="367">
        <f t="shared" ref="J39" si="19">IF(D36="Hourly",G39*H39,IF(D36="Level of Effort",((G39+(G39*(H39/100)))*(I39/100)),0))</f>
        <v>0</v>
      </c>
      <c r="K39" s="17"/>
    </row>
    <row r="40" spans="2:11" hidden="1" x14ac:dyDescent="0.3">
      <c r="B40" s="13"/>
      <c r="C40" s="7">
        <v>24</v>
      </c>
      <c r="D40" s="210"/>
      <c r="E40" s="210"/>
      <c r="F40" s="210"/>
      <c r="G40" s="211"/>
      <c r="H40" s="216"/>
      <c r="I40" s="312"/>
      <c r="J40" s="367">
        <f t="shared" ref="J40" si="20">IF(D36="Hourly",G40*H40,IF(D36="Level of Effort",((G40+(G40*(H40/100)))*(I40/100)),0))</f>
        <v>0</v>
      </c>
      <c r="K40" s="17"/>
    </row>
    <row r="41" spans="2:11" hidden="1" x14ac:dyDescent="0.3">
      <c r="B41" s="13"/>
      <c r="C41" s="7">
        <v>25</v>
      </c>
      <c r="D41" s="210"/>
      <c r="E41" s="210"/>
      <c r="F41" s="210"/>
      <c r="G41" s="211"/>
      <c r="H41" s="216"/>
      <c r="I41" s="312"/>
      <c r="J41" s="367">
        <f t="shared" ref="J41" si="21">IF(D39="Hourly",G41*H41,IF(D39="Level of Effort",((G41+(G41*(H41/100)))*(I41/100)),0))</f>
        <v>0</v>
      </c>
      <c r="K41" s="17"/>
    </row>
    <row r="42" spans="2:11" hidden="1" x14ac:dyDescent="0.3">
      <c r="B42" s="13"/>
      <c r="C42" s="7">
        <v>26</v>
      </c>
      <c r="D42" s="210"/>
      <c r="E42" s="210"/>
      <c r="F42" s="210"/>
      <c r="G42" s="211"/>
      <c r="H42" s="216"/>
      <c r="I42" s="312"/>
      <c r="J42" s="367">
        <f t="shared" ref="J42" si="22">IF(D39="Hourly",G42*H42,IF(D39="Level of Effort",((G42+(G42*(H42/100)))*(I42/100)),0))</f>
        <v>0</v>
      </c>
      <c r="K42" s="17"/>
    </row>
    <row r="43" spans="2:11" hidden="1" x14ac:dyDescent="0.3">
      <c r="B43" s="13"/>
      <c r="C43" s="7">
        <v>27</v>
      </c>
      <c r="D43" s="210"/>
      <c r="E43" s="210"/>
      <c r="F43" s="210"/>
      <c r="G43" s="211"/>
      <c r="H43" s="216"/>
      <c r="I43" s="312"/>
      <c r="J43" s="367">
        <f t="shared" ref="J43" si="23">IF(D39="Hourly",G43*H43,IF(D39="Level of Effort",((G43+(G43*(H43/100)))*(I43/100)),0))</f>
        <v>0</v>
      </c>
      <c r="K43" s="17"/>
    </row>
    <row r="44" spans="2:11" hidden="1" x14ac:dyDescent="0.3">
      <c r="B44" s="13"/>
      <c r="C44" s="7">
        <v>28</v>
      </c>
      <c r="D44" s="210"/>
      <c r="E44" s="210"/>
      <c r="F44" s="210"/>
      <c r="G44" s="211"/>
      <c r="H44" s="216"/>
      <c r="I44" s="312"/>
      <c r="J44" s="367">
        <f t="shared" ref="J44" si="24">IF(D42="Hourly",G44*H44,IF(D42="Level of Effort",((G44+(G44*(H44/100)))*(I44/100)),0))</f>
        <v>0</v>
      </c>
      <c r="K44" s="17"/>
    </row>
    <row r="45" spans="2:11" hidden="1" x14ac:dyDescent="0.3">
      <c r="B45" s="13"/>
      <c r="C45" s="7">
        <v>29</v>
      </c>
      <c r="D45" s="210"/>
      <c r="E45" s="210"/>
      <c r="F45" s="210"/>
      <c r="G45" s="211"/>
      <c r="H45" s="216"/>
      <c r="I45" s="312"/>
      <c r="J45" s="367">
        <f t="shared" ref="J45" si="25">IF(D42="Hourly",G45*H45,IF(D42="Level of Effort",((G45+(G45*(H45/100)))*(I45/100)),0))</f>
        <v>0</v>
      </c>
      <c r="K45" s="17"/>
    </row>
    <row r="46" spans="2:11" hidden="1" x14ac:dyDescent="0.3">
      <c r="B46" s="13"/>
      <c r="C46" s="7">
        <v>30</v>
      </c>
      <c r="D46" s="210"/>
      <c r="E46" s="210"/>
      <c r="F46" s="210"/>
      <c r="G46" s="211"/>
      <c r="H46" s="216"/>
      <c r="I46" s="312"/>
      <c r="J46" s="367">
        <f t="shared" ref="J46" si="26">IF(D42="Hourly",G46*H46,IF(D42="Level of Effort",((G46+(G46*(H46/100)))*(I46/100)),0))</f>
        <v>0</v>
      </c>
      <c r="K46" s="17"/>
    </row>
    <row r="47" spans="2:11" x14ac:dyDescent="0.3">
      <c r="B47" s="13"/>
      <c r="C47" s="22"/>
      <c r="D47" s="23" t="s">
        <v>90</v>
      </c>
      <c r="E47" s="22"/>
      <c r="F47" s="22"/>
      <c r="G47" s="22"/>
      <c r="H47" s="22"/>
      <c r="I47" s="22"/>
      <c r="J47" s="58">
        <f>SUM(J17:J46)</f>
        <v>0</v>
      </c>
      <c r="K47" s="17"/>
    </row>
    <row r="48" spans="2:11" ht="12" customHeight="1" x14ac:dyDescent="0.3">
      <c r="B48" s="13"/>
      <c r="C48" s="18"/>
      <c r="D48" s="19"/>
      <c r="E48" s="18"/>
      <c r="F48" s="18"/>
      <c r="G48" s="18"/>
      <c r="H48" s="18"/>
      <c r="I48" s="18"/>
      <c r="J48" s="18"/>
      <c r="K48" s="17"/>
    </row>
    <row r="49" spans="2:13" ht="12" customHeight="1" x14ac:dyDescent="0.3">
      <c r="B49" s="52"/>
      <c r="C49" s="37"/>
      <c r="D49" s="112"/>
      <c r="E49" s="37"/>
      <c r="F49" s="37"/>
      <c r="G49" s="37"/>
      <c r="H49" s="37"/>
      <c r="I49" s="37"/>
      <c r="J49" s="37"/>
      <c r="K49" s="52"/>
    </row>
    <row r="50" spans="2:13" ht="12" customHeight="1" x14ac:dyDescent="0.4">
      <c r="B50" s="9"/>
      <c r="C50" s="10"/>
      <c r="D50" s="11"/>
      <c r="E50" s="10"/>
      <c r="F50" s="10"/>
      <c r="G50" s="10"/>
      <c r="H50" s="10"/>
      <c r="I50" s="10"/>
      <c r="J50" s="10"/>
      <c r="K50" s="12"/>
    </row>
    <row r="51" spans="2:13" ht="15.6" x14ac:dyDescent="0.3">
      <c r="B51" s="13"/>
      <c r="C51" s="14"/>
      <c r="D51" s="15" t="s">
        <v>63</v>
      </c>
      <c r="E51" s="16"/>
      <c r="F51" s="16"/>
      <c r="G51" s="16"/>
      <c r="H51" s="16"/>
      <c r="I51" s="16"/>
      <c r="J51" s="16"/>
      <c r="K51" s="17"/>
      <c r="M51" s="1"/>
    </row>
    <row r="52" spans="2:13" x14ac:dyDescent="0.3">
      <c r="B52" s="13"/>
      <c r="C52" s="18"/>
      <c r="D52" s="206" t="s">
        <v>55</v>
      </c>
      <c r="E52" s="18"/>
      <c r="F52" s="18"/>
      <c r="G52" s="18"/>
      <c r="H52" s="18"/>
      <c r="I52" s="18"/>
      <c r="J52" s="18"/>
      <c r="K52" s="17"/>
      <c r="M52" s="1"/>
    </row>
    <row r="53" spans="2:13" x14ac:dyDescent="0.3">
      <c r="B53" s="13"/>
      <c r="C53" s="4"/>
      <c r="D53" s="5" t="s">
        <v>87</v>
      </c>
      <c r="E53" s="5" t="s">
        <v>88</v>
      </c>
      <c r="F53" s="5" t="s">
        <v>229</v>
      </c>
      <c r="G53" s="354" t="str">
        <f>VLOOKUP(D52,Lists!B33:D35,2,FALSE)</f>
        <v xml:space="preserve">  </v>
      </c>
      <c r="H53" s="360" t="str">
        <f>VLOOKUP(D52,Lists!B33:D35,3,FALSE)</f>
        <v xml:space="preserve">  </v>
      </c>
      <c r="I53" s="360"/>
      <c r="J53" s="355" t="s">
        <v>9</v>
      </c>
      <c r="K53" s="17"/>
      <c r="M53" s="1"/>
    </row>
    <row r="54" spans="2:13" x14ac:dyDescent="0.3">
      <c r="B54" s="13"/>
      <c r="C54" s="6">
        <v>1</v>
      </c>
      <c r="D54" s="207"/>
      <c r="E54" s="207"/>
      <c r="F54" s="207"/>
      <c r="G54" s="208"/>
      <c r="H54" s="215"/>
      <c r="I54" s="209"/>
      <c r="J54" s="367">
        <f>IF(D52="Daily Rate",G54*H54,IF(D52="Fixed Stipend",G54*H54,0))</f>
        <v>0</v>
      </c>
      <c r="K54" s="17"/>
      <c r="M54" s="1"/>
    </row>
    <row r="55" spans="2:13" x14ac:dyDescent="0.3">
      <c r="B55" s="13"/>
      <c r="C55" s="7">
        <v>2</v>
      </c>
      <c r="D55" s="210"/>
      <c r="E55" s="210"/>
      <c r="F55" s="210"/>
      <c r="G55" s="211"/>
      <c r="H55" s="216"/>
      <c r="I55" s="212"/>
      <c r="J55" s="367">
        <f>IF(D52="Daily Rate",G55*H55,IF(D52="Fixed Stipend",G55*H55,0))</f>
        <v>0</v>
      </c>
      <c r="K55" s="17"/>
      <c r="M55" s="1"/>
    </row>
    <row r="56" spans="2:13" x14ac:dyDescent="0.3">
      <c r="B56" s="13"/>
      <c r="C56" s="7">
        <v>3</v>
      </c>
      <c r="D56" s="210"/>
      <c r="E56" s="210"/>
      <c r="F56" s="210"/>
      <c r="G56" s="211"/>
      <c r="H56" s="216"/>
      <c r="I56" s="212"/>
      <c r="J56" s="367">
        <f>IF(D52="Daily Rate",G56*H56,IF(D52="Fixed Stipend",G56*H56,0))</f>
        <v>0</v>
      </c>
      <c r="K56" s="17"/>
      <c r="M56" s="1"/>
    </row>
    <row r="57" spans="2:13" x14ac:dyDescent="0.3">
      <c r="B57" s="13"/>
      <c r="C57" s="6">
        <v>4</v>
      </c>
      <c r="D57" s="207"/>
      <c r="E57" s="207"/>
      <c r="F57" s="207"/>
      <c r="G57" s="208"/>
      <c r="H57" s="215"/>
      <c r="I57" s="209"/>
      <c r="J57" s="367">
        <f>IF(D52="Daily Rate",G57*H57,IF(D52="Fixed Stipend",G57*H57,0))</f>
        <v>0</v>
      </c>
      <c r="K57" s="17"/>
      <c r="M57" s="1"/>
    </row>
    <row r="58" spans="2:13" x14ac:dyDescent="0.3">
      <c r="B58" s="13"/>
      <c r="C58" s="7">
        <v>5</v>
      </c>
      <c r="D58" s="210"/>
      <c r="E58" s="210"/>
      <c r="F58" s="210"/>
      <c r="G58" s="211"/>
      <c r="H58" s="216"/>
      <c r="I58" s="212"/>
      <c r="J58" s="367">
        <f>IF(D52="Daily Rate",G58*H58,IF(D52="Fixed Stipend",G58*H58,0))</f>
        <v>0</v>
      </c>
      <c r="K58" s="17"/>
      <c r="M58" s="1"/>
    </row>
    <row r="59" spans="2:13" x14ac:dyDescent="0.3">
      <c r="B59" s="13"/>
      <c r="C59" s="7">
        <v>6</v>
      </c>
      <c r="D59" s="210"/>
      <c r="E59" s="210"/>
      <c r="F59" s="210"/>
      <c r="G59" s="211"/>
      <c r="H59" s="216"/>
      <c r="I59" s="212"/>
      <c r="J59" s="367">
        <f>IF(D52="Daily Rate",G59*H59,IF(D52="Fixed Stipend",G59*H59,0))</f>
        <v>0</v>
      </c>
      <c r="K59" s="17"/>
      <c r="M59" s="1"/>
    </row>
    <row r="60" spans="2:13" x14ac:dyDescent="0.3">
      <c r="B60" s="13"/>
      <c r="C60" s="6">
        <v>7</v>
      </c>
      <c r="D60" s="207"/>
      <c r="E60" s="207"/>
      <c r="F60" s="207"/>
      <c r="G60" s="208"/>
      <c r="H60" s="215"/>
      <c r="I60" s="209"/>
      <c r="J60" s="367">
        <f>IF(D52="Daily Rate",G60*H60,IF(D52="Fixed Stipend",G60*H60,0))</f>
        <v>0</v>
      </c>
      <c r="K60" s="17"/>
      <c r="M60" s="1"/>
    </row>
    <row r="61" spans="2:13" x14ac:dyDescent="0.3">
      <c r="B61" s="13"/>
      <c r="C61" s="7">
        <v>8</v>
      </c>
      <c r="D61" s="210"/>
      <c r="E61" s="210"/>
      <c r="F61" s="210"/>
      <c r="G61" s="211"/>
      <c r="H61" s="216"/>
      <c r="I61" s="212"/>
      <c r="J61" s="367">
        <f>IF(D52="Daily Rate",G61*H61,IF(D52="Fixed Stipend",G61*H61,0))</f>
        <v>0</v>
      </c>
      <c r="K61" s="17"/>
      <c r="M61" s="1"/>
    </row>
    <row r="62" spans="2:13" x14ac:dyDescent="0.3">
      <c r="B62" s="13"/>
      <c r="C62" s="7">
        <v>9</v>
      </c>
      <c r="D62" s="210"/>
      <c r="E62" s="210"/>
      <c r="F62" s="210"/>
      <c r="G62" s="211"/>
      <c r="H62" s="216"/>
      <c r="I62" s="212"/>
      <c r="J62" s="367">
        <f>IF(D52="Daily Rate",G62*H62,IF(D52="Fixed Stipend",G62*H62,0))</f>
        <v>0</v>
      </c>
      <c r="K62" s="17"/>
      <c r="M62" s="1"/>
    </row>
    <row r="63" spans="2:13" x14ac:dyDescent="0.3">
      <c r="B63" s="13"/>
      <c r="C63" s="6">
        <v>10</v>
      </c>
      <c r="D63" s="207"/>
      <c r="E63" s="207"/>
      <c r="F63" s="207"/>
      <c r="G63" s="208"/>
      <c r="H63" s="215"/>
      <c r="I63" s="209"/>
      <c r="J63" s="367">
        <f>IF(D52="Daily Rate",G63*H63,IF(D52="Fixed Stipend",G63*H63,0))</f>
        <v>0</v>
      </c>
      <c r="K63" s="17"/>
      <c r="M63" s="1"/>
    </row>
    <row r="64" spans="2:13" x14ac:dyDescent="0.3">
      <c r="B64" s="13"/>
      <c r="C64" s="135"/>
      <c r="D64" s="23" t="s">
        <v>231</v>
      </c>
      <c r="E64" s="23"/>
      <c r="F64" s="23"/>
      <c r="G64" s="23"/>
      <c r="H64" s="23"/>
      <c r="I64" s="23"/>
      <c r="J64" s="58">
        <f>SUM(J54:J63)</f>
        <v>0</v>
      </c>
      <c r="K64" s="17"/>
      <c r="M64" s="1"/>
    </row>
    <row r="65" spans="2:13" ht="12" customHeight="1" x14ac:dyDescent="0.3">
      <c r="B65" s="24"/>
      <c r="C65" s="25"/>
      <c r="D65" s="25"/>
      <c r="E65" s="25"/>
      <c r="F65" s="25"/>
      <c r="G65" s="25"/>
      <c r="H65" s="25"/>
      <c r="I65" s="25"/>
      <c r="J65" s="25"/>
      <c r="K65" s="26"/>
      <c r="M65" s="1"/>
    </row>
    <row r="66" spans="2:13" ht="12" customHeight="1" x14ac:dyDescent="0.3">
      <c r="D66" s="31"/>
      <c r="M66" s="1"/>
    </row>
    <row r="67" spans="2:13" ht="12" customHeight="1" x14ac:dyDescent="0.4">
      <c r="B67" s="9"/>
      <c r="C67" s="10"/>
      <c r="D67" s="11"/>
      <c r="E67" s="10"/>
      <c r="F67" s="10"/>
      <c r="G67" s="10"/>
      <c r="H67" s="10"/>
      <c r="I67" s="10"/>
      <c r="J67" s="10"/>
      <c r="K67" s="12"/>
    </row>
    <row r="68" spans="2:13" ht="15.6" x14ac:dyDescent="0.3">
      <c r="B68" s="13"/>
      <c r="C68" s="59"/>
      <c r="D68" s="60" t="s">
        <v>90</v>
      </c>
      <c r="E68" s="61"/>
      <c r="F68" s="61"/>
      <c r="G68" s="61"/>
      <c r="H68" s="61"/>
      <c r="I68" s="61"/>
      <c r="J68" s="65">
        <f>J47</f>
        <v>0</v>
      </c>
      <c r="K68" s="17"/>
    </row>
    <row r="69" spans="2:13" ht="6" customHeight="1" x14ac:dyDescent="0.3">
      <c r="B69" s="13"/>
      <c r="C69" s="20"/>
      <c r="D69" s="20"/>
      <c r="E69" s="20"/>
      <c r="F69" s="20"/>
      <c r="G69" s="20"/>
      <c r="H69" s="20"/>
      <c r="I69" s="20"/>
      <c r="J69" s="21"/>
      <c r="K69" s="17"/>
    </row>
    <row r="70" spans="2:13" ht="15.6" x14ac:dyDescent="0.3">
      <c r="B70" s="13"/>
      <c r="C70" s="59"/>
      <c r="D70" s="60" t="s">
        <v>231</v>
      </c>
      <c r="E70" s="61"/>
      <c r="F70" s="61"/>
      <c r="G70" s="61"/>
      <c r="H70" s="61"/>
      <c r="I70" s="61"/>
      <c r="J70" s="65">
        <f>J64</f>
        <v>0</v>
      </c>
      <c r="K70" s="17"/>
    </row>
    <row r="71" spans="2:13" ht="6" customHeight="1" x14ac:dyDescent="0.3">
      <c r="B71" s="13"/>
      <c r="C71" s="20"/>
      <c r="D71" s="20"/>
      <c r="E71" s="20"/>
      <c r="F71" s="20"/>
      <c r="G71" s="20"/>
      <c r="H71" s="20"/>
      <c r="I71" s="20"/>
      <c r="J71" s="21"/>
      <c r="K71" s="17"/>
    </row>
    <row r="72" spans="2:13" ht="15.6" x14ac:dyDescent="0.3">
      <c r="B72" s="13"/>
      <c r="C72" s="62"/>
      <c r="D72" s="63" t="s">
        <v>232</v>
      </c>
      <c r="E72" s="64"/>
      <c r="F72" s="64"/>
      <c r="G72" s="64"/>
      <c r="H72" s="64"/>
      <c r="I72" s="64"/>
      <c r="J72" s="66">
        <f>J68+J70</f>
        <v>0</v>
      </c>
      <c r="K72" s="17"/>
    </row>
    <row r="73" spans="2:13" ht="12" customHeight="1" x14ac:dyDescent="0.3">
      <c r="B73" s="24"/>
      <c r="C73" s="25"/>
      <c r="D73" s="25"/>
      <c r="E73" s="25"/>
      <c r="F73" s="25"/>
      <c r="G73" s="25"/>
      <c r="H73" s="25"/>
      <c r="I73" s="25"/>
      <c r="J73" s="25"/>
      <c r="K73" s="26"/>
    </row>
    <row r="74" spans="2:13" ht="12" customHeight="1" x14ac:dyDescent="0.3"/>
    <row r="75" spans="2:13" ht="21" x14ac:dyDescent="0.4">
      <c r="B75" s="33"/>
      <c r="C75" s="34"/>
      <c r="D75" s="35" t="s">
        <v>233</v>
      </c>
      <c r="E75" s="34"/>
      <c r="F75" s="34"/>
      <c r="G75" s="34"/>
      <c r="H75" s="34"/>
      <c r="I75" s="34"/>
      <c r="J75" s="34"/>
      <c r="K75" s="36"/>
    </row>
    <row r="76" spans="2:13" ht="12" customHeight="1" x14ac:dyDescent="0.3"/>
    <row r="77" spans="2:13" ht="12" customHeight="1" x14ac:dyDescent="0.4">
      <c r="B77" s="9"/>
      <c r="C77" s="10"/>
      <c r="D77" s="11"/>
      <c r="E77" s="10"/>
      <c r="F77" s="10"/>
      <c r="G77" s="10"/>
      <c r="H77" s="10"/>
      <c r="I77" s="10"/>
      <c r="J77" s="10"/>
      <c r="K77" s="12"/>
    </row>
    <row r="78" spans="2:13" ht="15.6" x14ac:dyDescent="0.3">
      <c r="B78" s="13"/>
      <c r="C78" s="14"/>
      <c r="D78" s="15" t="s">
        <v>2</v>
      </c>
      <c r="E78" s="16"/>
      <c r="F78" s="16"/>
      <c r="G78" s="16"/>
      <c r="H78" s="16"/>
      <c r="I78" s="16"/>
      <c r="J78" s="16"/>
      <c r="K78" s="17"/>
    </row>
    <row r="79" spans="2:13" ht="12" customHeight="1" x14ac:dyDescent="0.3">
      <c r="B79" s="13"/>
      <c r="C79" s="18"/>
      <c r="D79" s="19"/>
      <c r="E79" s="18"/>
      <c r="F79" s="18"/>
      <c r="G79" s="18"/>
      <c r="H79" s="18"/>
      <c r="I79" s="18"/>
      <c r="J79" s="18"/>
      <c r="K79" s="17"/>
    </row>
    <row r="80" spans="2:13" x14ac:dyDescent="0.3">
      <c r="B80" s="13"/>
      <c r="C80" s="4"/>
      <c r="D80" s="606" t="s">
        <v>3</v>
      </c>
      <c r="E80" s="606"/>
      <c r="F80" s="360" t="s">
        <v>4</v>
      </c>
      <c r="G80" s="360" t="s">
        <v>94</v>
      </c>
      <c r="H80" s="360" t="s">
        <v>7</v>
      </c>
      <c r="I80" s="619" t="s">
        <v>9</v>
      </c>
      <c r="J80" s="620"/>
      <c r="K80" s="17"/>
    </row>
    <row r="81" spans="2:11" x14ac:dyDescent="0.3">
      <c r="B81" s="13"/>
      <c r="C81" s="6">
        <v>1</v>
      </c>
      <c r="D81" s="596"/>
      <c r="E81" s="597"/>
      <c r="F81" s="217"/>
      <c r="G81" s="218"/>
      <c r="H81" s="219">
        <v>0</v>
      </c>
      <c r="I81" s="607">
        <f>H81*G81</f>
        <v>0</v>
      </c>
      <c r="J81" s="608"/>
      <c r="K81" s="17"/>
    </row>
    <row r="82" spans="2:11" x14ac:dyDescent="0.3">
      <c r="B82" s="13"/>
      <c r="C82" s="6">
        <v>2</v>
      </c>
      <c r="D82" s="592"/>
      <c r="E82" s="593"/>
      <c r="F82" s="217"/>
      <c r="G82" s="218"/>
      <c r="H82" s="219">
        <v>0</v>
      </c>
      <c r="I82" s="594">
        <f>H82*G82</f>
        <v>0</v>
      </c>
      <c r="J82" s="595"/>
      <c r="K82" s="17"/>
    </row>
    <row r="83" spans="2:11" x14ac:dyDescent="0.3">
      <c r="B83" s="13"/>
      <c r="C83" s="6">
        <v>3</v>
      </c>
      <c r="D83" s="592"/>
      <c r="E83" s="593"/>
      <c r="F83" s="217"/>
      <c r="G83" s="218"/>
      <c r="H83" s="219">
        <v>0</v>
      </c>
      <c r="I83" s="594">
        <f>H83*G83</f>
        <v>0</v>
      </c>
      <c r="J83" s="595"/>
      <c r="K83" s="17"/>
    </row>
    <row r="84" spans="2:11" x14ac:dyDescent="0.3">
      <c r="B84" s="13"/>
      <c r="C84" s="6">
        <v>4</v>
      </c>
      <c r="D84" s="592"/>
      <c r="E84" s="593"/>
      <c r="F84" s="217"/>
      <c r="G84" s="218"/>
      <c r="H84" s="219">
        <v>0</v>
      </c>
      <c r="I84" s="607">
        <f t="shared" ref="I84:I90" si="27">H84*G84</f>
        <v>0</v>
      </c>
      <c r="J84" s="608"/>
      <c r="K84" s="17"/>
    </row>
    <row r="85" spans="2:11" x14ac:dyDescent="0.3">
      <c r="B85" s="13"/>
      <c r="C85" s="6">
        <v>5</v>
      </c>
      <c r="D85" s="592"/>
      <c r="E85" s="593"/>
      <c r="F85" s="217"/>
      <c r="G85" s="218"/>
      <c r="H85" s="219">
        <v>0</v>
      </c>
      <c r="I85" s="594">
        <f t="shared" si="27"/>
        <v>0</v>
      </c>
      <c r="J85" s="595"/>
      <c r="K85" s="17"/>
    </row>
    <row r="86" spans="2:11" x14ac:dyDescent="0.3">
      <c r="B86" s="13"/>
      <c r="C86" s="6">
        <v>6</v>
      </c>
      <c r="D86" s="592"/>
      <c r="E86" s="593"/>
      <c r="F86" s="217"/>
      <c r="G86" s="218"/>
      <c r="H86" s="219">
        <v>0</v>
      </c>
      <c r="I86" s="594">
        <f t="shared" si="27"/>
        <v>0</v>
      </c>
      <c r="J86" s="595"/>
      <c r="K86" s="17"/>
    </row>
    <row r="87" spans="2:11" x14ac:dyDescent="0.3">
      <c r="B87" s="13"/>
      <c r="C87" s="6">
        <v>7</v>
      </c>
      <c r="D87" s="592"/>
      <c r="E87" s="593"/>
      <c r="F87" s="217"/>
      <c r="G87" s="218"/>
      <c r="H87" s="219">
        <v>0</v>
      </c>
      <c r="I87" s="607">
        <f t="shared" si="27"/>
        <v>0</v>
      </c>
      <c r="J87" s="608"/>
      <c r="K87" s="17"/>
    </row>
    <row r="88" spans="2:11" x14ac:dyDescent="0.3">
      <c r="B88" s="13"/>
      <c r="C88" s="6">
        <v>8</v>
      </c>
      <c r="D88" s="592"/>
      <c r="E88" s="593"/>
      <c r="F88" s="217"/>
      <c r="G88" s="218"/>
      <c r="H88" s="219">
        <v>0</v>
      </c>
      <c r="I88" s="594">
        <f t="shared" si="27"/>
        <v>0</v>
      </c>
      <c r="J88" s="595"/>
      <c r="K88" s="17"/>
    </row>
    <row r="89" spans="2:11" x14ac:dyDescent="0.3">
      <c r="B89" s="13"/>
      <c r="C89" s="6">
        <v>9</v>
      </c>
      <c r="D89" s="592"/>
      <c r="E89" s="593"/>
      <c r="F89" s="217"/>
      <c r="G89" s="218"/>
      <c r="H89" s="219">
        <v>0</v>
      </c>
      <c r="I89" s="594">
        <f t="shared" si="27"/>
        <v>0</v>
      </c>
      <c r="J89" s="595"/>
      <c r="K89" s="17"/>
    </row>
    <row r="90" spans="2:11" x14ac:dyDescent="0.3">
      <c r="B90" s="13"/>
      <c r="C90" s="6">
        <v>10</v>
      </c>
      <c r="D90" s="592"/>
      <c r="E90" s="593"/>
      <c r="F90" s="217"/>
      <c r="G90" s="218"/>
      <c r="H90" s="219">
        <v>0</v>
      </c>
      <c r="I90" s="607">
        <f t="shared" si="27"/>
        <v>0</v>
      </c>
      <c r="J90" s="608"/>
      <c r="K90" s="17"/>
    </row>
    <row r="91" spans="2:11" x14ac:dyDescent="0.3">
      <c r="B91" s="13"/>
      <c r="C91" s="23"/>
      <c r="D91" s="23" t="s">
        <v>10</v>
      </c>
      <c r="E91" s="23"/>
      <c r="F91" s="23"/>
      <c r="G91" s="23"/>
      <c r="H91" s="23"/>
      <c r="I91" s="659">
        <f>SUM(I81:J90)</f>
        <v>0</v>
      </c>
      <c r="J91" s="659"/>
      <c r="K91" s="17"/>
    </row>
    <row r="92" spans="2:11" ht="12" customHeight="1" x14ac:dyDescent="0.3">
      <c r="B92" s="24"/>
      <c r="C92" s="25"/>
      <c r="D92" s="25"/>
      <c r="E92" s="25"/>
      <c r="F92" s="25"/>
      <c r="G92" s="25"/>
      <c r="H92" s="25"/>
      <c r="I92" s="25"/>
      <c r="J92" s="25"/>
      <c r="K92" s="26"/>
    </row>
    <row r="93" spans="2:11" ht="12" customHeight="1" x14ac:dyDescent="0.3"/>
    <row r="94" spans="2:11" ht="12" customHeight="1" x14ac:dyDescent="0.4">
      <c r="B94" s="9"/>
      <c r="C94" s="10"/>
      <c r="D94" s="11"/>
      <c r="E94" s="10"/>
      <c r="F94" s="10"/>
      <c r="G94" s="10"/>
      <c r="H94" s="10"/>
      <c r="I94" s="10"/>
      <c r="J94" s="10"/>
      <c r="K94" s="12"/>
    </row>
    <row r="95" spans="2:11" ht="15.6" x14ac:dyDescent="0.3">
      <c r="B95" s="13"/>
      <c r="C95" s="14"/>
      <c r="D95" s="15" t="s">
        <v>97</v>
      </c>
      <c r="E95" s="16"/>
      <c r="F95" s="16"/>
      <c r="G95" s="16"/>
      <c r="H95" s="16"/>
      <c r="I95" s="16"/>
      <c r="J95" s="16"/>
      <c r="K95" s="17"/>
    </row>
    <row r="96" spans="2:11" ht="12" customHeight="1" x14ac:dyDescent="0.3">
      <c r="B96" s="13"/>
      <c r="C96" s="18"/>
      <c r="D96" s="19"/>
      <c r="E96" s="18"/>
      <c r="F96" s="18"/>
      <c r="G96" s="18"/>
      <c r="H96" s="18"/>
      <c r="I96" s="18"/>
      <c r="J96" s="18"/>
      <c r="K96" s="17"/>
    </row>
    <row r="97" spans="2:11" x14ac:dyDescent="0.3">
      <c r="B97" s="13"/>
      <c r="C97" s="4"/>
      <c r="D97" s="606" t="s">
        <v>3</v>
      </c>
      <c r="E97" s="606"/>
      <c r="F97" s="360" t="s">
        <v>4</v>
      </c>
      <c r="G97" s="360" t="s">
        <v>94</v>
      </c>
      <c r="H97" s="360" t="s">
        <v>7</v>
      </c>
      <c r="I97" s="619" t="s">
        <v>9</v>
      </c>
      <c r="J97" s="620"/>
      <c r="K97" s="17"/>
    </row>
    <row r="98" spans="2:11" x14ac:dyDescent="0.3">
      <c r="B98" s="13"/>
      <c r="C98" s="6">
        <v>1</v>
      </c>
      <c r="D98" s="596"/>
      <c r="E98" s="597"/>
      <c r="F98" s="217"/>
      <c r="G98" s="220"/>
      <c r="H98" s="219">
        <v>0</v>
      </c>
      <c r="I98" s="607">
        <f>H98*G98</f>
        <v>0</v>
      </c>
      <c r="J98" s="608"/>
      <c r="K98" s="17"/>
    </row>
    <row r="99" spans="2:11" x14ac:dyDescent="0.3">
      <c r="B99" s="13"/>
      <c r="C99" s="6">
        <v>2</v>
      </c>
      <c r="D99" s="592"/>
      <c r="E99" s="593"/>
      <c r="F99" s="217"/>
      <c r="G99" s="220"/>
      <c r="H99" s="219">
        <v>0</v>
      </c>
      <c r="I99" s="594">
        <f>H99*G99</f>
        <v>0</v>
      </c>
      <c r="J99" s="595"/>
      <c r="K99" s="17"/>
    </row>
    <row r="100" spans="2:11" x14ac:dyDescent="0.3">
      <c r="B100" s="13"/>
      <c r="C100" s="6">
        <v>3</v>
      </c>
      <c r="D100" s="592"/>
      <c r="E100" s="593"/>
      <c r="F100" s="217"/>
      <c r="G100" s="220"/>
      <c r="H100" s="219">
        <v>0</v>
      </c>
      <c r="I100" s="594">
        <f>H100*G100</f>
        <v>0</v>
      </c>
      <c r="J100" s="595"/>
      <c r="K100" s="17"/>
    </row>
    <row r="101" spans="2:11" x14ac:dyDescent="0.3">
      <c r="B101" s="13"/>
      <c r="C101" s="6">
        <v>4</v>
      </c>
      <c r="D101" s="596"/>
      <c r="E101" s="597"/>
      <c r="F101" s="217"/>
      <c r="G101" s="220"/>
      <c r="H101" s="219">
        <v>0</v>
      </c>
      <c r="I101" s="607">
        <f t="shared" ref="I101:I127" si="28">H101*G101</f>
        <v>0</v>
      </c>
      <c r="J101" s="608"/>
      <c r="K101" s="17"/>
    </row>
    <row r="102" spans="2:11" x14ac:dyDescent="0.3">
      <c r="B102" s="13"/>
      <c r="C102" s="6">
        <v>5</v>
      </c>
      <c r="D102" s="592"/>
      <c r="E102" s="593"/>
      <c r="F102" s="217"/>
      <c r="G102" s="220"/>
      <c r="H102" s="219">
        <v>0</v>
      </c>
      <c r="I102" s="594">
        <f t="shared" si="28"/>
        <v>0</v>
      </c>
      <c r="J102" s="595"/>
      <c r="K102" s="17"/>
    </row>
    <row r="103" spans="2:11" x14ac:dyDescent="0.3">
      <c r="B103" s="13"/>
      <c r="C103" s="6">
        <v>6</v>
      </c>
      <c r="D103" s="592"/>
      <c r="E103" s="593"/>
      <c r="F103" s="217"/>
      <c r="G103" s="220"/>
      <c r="H103" s="219">
        <v>0</v>
      </c>
      <c r="I103" s="594">
        <f t="shared" si="28"/>
        <v>0</v>
      </c>
      <c r="J103" s="595"/>
      <c r="K103" s="17"/>
    </row>
    <row r="104" spans="2:11" x14ac:dyDescent="0.3">
      <c r="B104" s="13"/>
      <c r="C104" s="6">
        <v>7</v>
      </c>
      <c r="D104" s="596"/>
      <c r="E104" s="597"/>
      <c r="F104" s="217"/>
      <c r="G104" s="220"/>
      <c r="H104" s="219">
        <v>0</v>
      </c>
      <c r="I104" s="607">
        <f t="shared" si="28"/>
        <v>0</v>
      </c>
      <c r="J104" s="608"/>
      <c r="K104" s="17"/>
    </row>
    <row r="105" spans="2:11" x14ac:dyDescent="0.3">
      <c r="B105" s="13"/>
      <c r="C105" s="6">
        <v>8</v>
      </c>
      <c r="D105" s="592"/>
      <c r="E105" s="593"/>
      <c r="F105" s="217"/>
      <c r="G105" s="220"/>
      <c r="H105" s="219">
        <v>0</v>
      </c>
      <c r="I105" s="594">
        <f t="shared" si="28"/>
        <v>0</v>
      </c>
      <c r="J105" s="595"/>
      <c r="K105" s="17"/>
    </row>
    <row r="106" spans="2:11" x14ac:dyDescent="0.3">
      <c r="B106" s="13"/>
      <c r="C106" s="6">
        <v>9</v>
      </c>
      <c r="D106" s="592"/>
      <c r="E106" s="593"/>
      <c r="F106" s="217"/>
      <c r="G106" s="220"/>
      <c r="H106" s="219">
        <v>0</v>
      </c>
      <c r="I106" s="594">
        <f t="shared" si="28"/>
        <v>0</v>
      </c>
      <c r="J106" s="595"/>
      <c r="K106" s="17"/>
    </row>
    <row r="107" spans="2:11" x14ac:dyDescent="0.3">
      <c r="B107" s="13"/>
      <c r="C107" s="6">
        <v>10</v>
      </c>
      <c r="D107" s="596"/>
      <c r="E107" s="597"/>
      <c r="F107" s="217"/>
      <c r="G107" s="220"/>
      <c r="H107" s="219">
        <v>0</v>
      </c>
      <c r="I107" s="607">
        <f t="shared" si="28"/>
        <v>0</v>
      </c>
      <c r="J107" s="608"/>
      <c r="K107" s="17"/>
    </row>
    <row r="108" spans="2:11" x14ac:dyDescent="0.3">
      <c r="B108" s="13"/>
      <c r="C108" s="6">
        <v>11</v>
      </c>
      <c r="D108" s="592"/>
      <c r="E108" s="593"/>
      <c r="F108" s="217"/>
      <c r="G108" s="220"/>
      <c r="H108" s="219">
        <v>0</v>
      </c>
      <c r="I108" s="594">
        <f t="shared" si="28"/>
        <v>0</v>
      </c>
      <c r="J108" s="595"/>
      <c r="K108" s="17"/>
    </row>
    <row r="109" spans="2:11" x14ac:dyDescent="0.3">
      <c r="B109" s="13"/>
      <c r="C109" s="6">
        <v>12</v>
      </c>
      <c r="D109" s="596"/>
      <c r="E109" s="597"/>
      <c r="F109" s="217"/>
      <c r="G109" s="220"/>
      <c r="H109" s="219">
        <v>0</v>
      </c>
      <c r="I109" s="594">
        <f t="shared" si="28"/>
        <v>0</v>
      </c>
      <c r="J109" s="595"/>
      <c r="K109" s="17"/>
    </row>
    <row r="110" spans="2:11" x14ac:dyDescent="0.3">
      <c r="B110" s="13"/>
      <c r="C110" s="6">
        <v>13</v>
      </c>
      <c r="D110" s="592"/>
      <c r="E110" s="593"/>
      <c r="F110" s="217"/>
      <c r="G110" s="220"/>
      <c r="H110" s="219">
        <v>0</v>
      </c>
      <c r="I110" s="607">
        <f t="shared" si="28"/>
        <v>0</v>
      </c>
      <c r="J110" s="608"/>
      <c r="K110" s="17"/>
    </row>
    <row r="111" spans="2:11" x14ac:dyDescent="0.3">
      <c r="B111" s="13"/>
      <c r="C111" s="6">
        <v>14</v>
      </c>
      <c r="D111" s="596"/>
      <c r="E111" s="597"/>
      <c r="F111" s="217"/>
      <c r="G111" s="220"/>
      <c r="H111" s="219">
        <v>0</v>
      </c>
      <c r="I111" s="594">
        <f t="shared" si="28"/>
        <v>0</v>
      </c>
      <c r="J111" s="595"/>
      <c r="K111" s="17"/>
    </row>
    <row r="112" spans="2:11" x14ac:dyDescent="0.3">
      <c r="B112" s="13"/>
      <c r="C112" s="6">
        <v>15</v>
      </c>
      <c r="D112" s="592"/>
      <c r="E112" s="593"/>
      <c r="F112" s="217"/>
      <c r="G112" s="220"/>
      <c r="H112" s="219">
        <v>0</v>
      </c>
      <c r="I112" s="594">
        <f t="shared" si="28"/>
        <v>0</v>
      </c>
      <c r="J112" s="595"/>
      <c r="K112" s="17"/>
    </row>
    <row r="113" spans="2:11" hidden="1" x14ac:dyDescent="0.3">
      <c r="B113" s="13"/>
      <c r="C113" s="6">
        <v>16</v>
      </c>
      <c r="D113" s="596"/>
      <c r="E113" s="597"/>
      <c r="F113" s="217"/>
      <c r="G113" s="220"/>
      <c r="H113" s="219">
        <v>0</v>
      </c>
      <c r="I113" s="607">
        <f t="shared" si="28"/>
        <v>0</v>
      </c>
      <c r="J113" s="608"/>
      <c r="K113" s="17"/>
    </row>
    <row r="114" spans="2:11" hidden="1" x14ac:dyDescent="0.3">
      <c r="B114" s="13"/>
      <c r="C114" s="6">
        <v>17</v>
      </c>
      <c r="D114" s="592"/>
      <c r="E114" s="593"/>
      <c r="F114" s="217"/>
      <c r="G114" s="220"/>
      <c r="H114" s="219">
        <v>0</v>
      </c>
      <c r="I114" s="594">
        <f t="shared" si="28"/>
        <v>0</v>
      </c>
      <c r="J114" s="595"/>
      <c r="K114" s="17"/>
    </row>
    <row r="115" spans="2:11" hidden="1" x14ac:dyDescent="0.3">
      <c r="B115" s="13"/>
      <c r="C115" s="6">
        <v>18</v>
      </c>
      <c r="D115" s="596"/>
      <c r="E115" s="597"/>
      <c r="F115" s="217"/>
      <c r="G115" s="220"/>
      <c r="H115" s="219">
        <v>0</v>
      </c>
      <c r="I115" s="594">
        <f t="shared" si="28"/>
        <v>0</v>
      </c>
      <c r="J115" s="595"/>
      <c r="K115" s="17"/>
    </row>
    <row r="116" spans="2:11" hidden="1" x14ac:dyDescent="0.3">
      <c r="B116" s="13"/>
      <c r="C116" s="6">
        <v>19</v>
      </c>
      <c r="D116" s="592"/>
      <c r="E116" s="593"/>
      <c r="F116" s="217"/>
      <c r="G116" s="220"/>
      <c r="H116" s="219">
        <v>0</v>
      </c>
      <c r="I116" s="607">
        <f t="shared" si="28"/>
        <v>0</v>
      </c>
      <c r="J116" s="608"/>
      <c r="K116" s="17"/>
    </row>
    <row r="117" spans="2:11" hidden="1" x14ac:dyDescent="0.3">
      <c r="B117" s="13"/>
      <c r="C117" s="6">
        <v>20</v>
      </c>
      <c r="D117" s="596"/>
      <c r="E117" s="597"/>
      <c r="F117" s="217"/>
      <c r="G117" s="220"/>
      <c r="H117" s="219">
        <v>0</v>
      </c>
      <c r="I117" s="594">
        <f t="shared" si="28"/>
        <v>0</v>
      </c>
      <c r="J117" s="595"/>
      <c r="K117" s="17"/>
    </row>
    <row r="118" spans="2:11" hidden="1" x14ac:dyDescent="0.3">
      <c r="B118" s="13"/>
      <c r="C118" s="6">
        <v>21</v>
      </c>
      <c r="D118" s="592"/>
      <c r="E118" s="593"/>
      <c r="F118" s="217"/>
      <c r="G118" s="220"/>
      <c r="H118" s="219">
        <v>0</v>
      </c>
      <c r="I118" s="594">
        <f t="shared" si="28"/>
        <v>0</v>
      </c>
      <c r="J118" s="595"/>
      <c r="K118" s="17"/>
    </row>
    <row r="119" spans="2:11" hidden="1" x14ac:dyDescent="0.3">
      <c r="B119" s="13"/>
      <c r="C119" s="6">
        <v>22</v>
      </c>
      <c r="D119" s="596"/>
      <c r="E119" s="597"/>
      <c r="F119" s="217"/>
      <c r="G119" s="220"/>
      <c r="H119" s="219">
        <v>0</v>
      </c>
      <c r="I119" s="607">
        <f t="shared" si="28"/>
        <v>0</v>
      </c>
      <c r="J119" s="608"/>
      <c r="K119" s="17"/>
    </row>
    <row r="120" spans="2:11" hidden="1" x14ac:dyDescent="0.3">
      <c r="B120" s="13"/>
      <c r="C120" s="6">
        <v>23</v>
      </c>
      <c r="D120" s="592"/>
      <c r="E120" s="593"/>
      <c r="F120" s="217"/>
      <c r="G120" s="220"/>
      <c r="H120" s="219">
        <v>0</v>
      </c>
      <c r="I120" s="594">
        <f t="shared" si="28"/>
        <v>0</v>
      </c>
      <c r="J120" s="595"/>
      <c r="K120" s="17"/>
    </row>
    <row r="121" spans="2:11" hidden="1" x14ac:dyDescent="0.3">
      <c r="B121" s="13"/>
      <c r="C121" s="6">
        <v>24</v>
      </c>
      <c r="D121" s="596"/>
      <c r="E121" s="597"/>
      <c r="F121" s="217"/>
      <c r="G121" s="220"/>
      <c r="H121" s="219">
        <v>0</v>
      </c>
      <c r="I121" s="594">
        <f t="shared" si="28"/>
        <v>0</v>
      </c>
      <c r="J121" s="595"/>
      <c r="K121" s="17"/>
    </row>
    <row r="122" spans="2:11" hidden="1" x14ac:dyDescent="0.3">
      <c r="B122" s="13"/>
      <c r="C122" s="6">
        <v>25</v>
      </c>
      <c r="D122" s="592"/>
      <c r="E122" s="593"/>
      <c r="F122" s="217"/>
      <c r="G122" s="220"/>
      <c r="H122" s="219">
        <v>0</v>
      </c>
      <c r="I122" s="607">
        <f t="shared" si="28"/>
        <v>0</v>
      </c>
      <c r="J122" s="608"/>
      <c r="K122" s="17"/>
    </row>
    <row r="123" spans="2:11" hidden="1" x14ac:dyDescent="0.3">
      <c r="B123" s="13"/>
      <c r="C123" s="6">
        <v>26</v>
      </c>
      <c r="D123" s="596"/>
      <c r="E123" s="597"/>
      <c r="F123" s="217"/>
      <c r="G123" s="220"/>
      <c r="H123" s="219">
        <v>0</v>
      </c>
      <c r="I123" s="594">
        <f t="shared" si="28"/>
        <v>0</v>
      </c>
      <c r="J123" s="595"/>
      <c r="K123" s="17"/>
    </row>
    <row r="124" spans="2:11" hidden="1" x14ac:dyDescent="0.3">
      <c r="B124" s="13"/>
      <c r="C124" s="6">
        <v>27</v>
      </c>
      <c r="D124" s="592"/>
      <c r="E124" s="593"/>
      <c r="F124" s="217"/>
      <c r="G124" s="220"/>
      <c r="H124" s="219">
        <v>0</v>
      </c>
      <c r="I124" s="594">
        <f t="shared" si="28"/>
        <v>0</v>
      </c>
      <c r="J124" s="595"/>
      <c r="K124" s="17"/>
    </row>
    <row r="125" spans="2:11" hidden="1" x14ac:dyDescent="0.3">
      <c r="B125" s="13"/>
      <c r="C125" s="6">
        <v>28</v>
      </c>
      <c r="D125" s="596"/>
      <c r="E125" s="597"/>
      <c r="F125" s="217"/>
      <c r="G125" s="220"/>
      <c r="H125" s="219">
        <v>0</v>
      </c>
      <c r="I125" s="607">
        <f t="shared" si="28"/>
        <v>0</v>
      </c>
      <c r="J125" s="608"/>
      <c r="K125" s="17"/>
    </row>
    <row r="126" spans="2:11" hidden="1" x14ac:dyDescent="0.3">
      <c r="B126" s="13"/>
      <c r="C126" s="6">
        <v>29</v>
      </c>
      <c r="D126" s="592"/>
      <c r="E126" s="593"/>
      <c r="F126" s="217"/>
      <c r="G126" s="220"/>
      <c r="H126" s="219">
        <v>0</v>
      </c>
      <c r="I126" s="594">
        <f t="shared" si="28"/>
        <v>0</v>
      </c>
      <c r="J126" s="595"/>
      <c r="K126" s="17"/>
    </row>
    <row r="127" spans="2:11" hidden="1" x14ac:dyDescent="0.3">
      <c r="B127" s="13"/>
      <c r="C127" s="6">
        <v>30</v>
      </c>
      <c r="D127" s="596"/>
      <c r="E127" s="597"/>
      <c r="F127" s="217"/>
      <c r="G127" s="220"/>
      <c r="H127" s="219">
        <v>0</v>
      </c>
      <c r="I127" s="594">
        <f t="shared" si="28"/>
        <v>0</v>
      </c>
      <c r="J127" s="595"/>
      <c r="K127" s="17"/>
    </row>
    <row r="128" spans="2:11" x14ac:dyDescent="0.3">
      <c r="B128" s="13"/>
      <c r="C128" s="23"/>
      <c r="D128" s="23" t="s">
        <v>98</v>
      </c>
      <c r="E128" s="23"/>
      <c r="F128" s="23"/>
      <c r="G128" s="23"/>
      <c r="H128" s="23"/>
      <c r="I128" s="659">
        <f>SUM(I98:J127)</f>
        <v>0</v>
      </c>
      <c r="J128" s="659"/>
      <c r="K128" s="17"/>
    </row>
    <row r="129" spans="2:11" ht="12" customHeight="1" x14ac:dyDescent="0.3">
      <c r="B129" s="24"/>
      <c r="C129" s="25"/>
      <c r="D129" s="25"/>
      <c r="E129" s="25"/>
      <c r="F129" s="25"/>
      <c r="G129" s="25"/>
      <c r="H129" s="25"/>
      <c r="I129" s="25"/>
      <c r="J129" s="25"/>
      <c r="K129" s="26"/>
    </row>
    <row r="130" spans="2:11" ht="12" customHeight="1" x14ac:dyDescent="0.3"/>
    <row r="131" spans="2:11" ht="12" customHeight="1" x14ac:dyDescent="0.4">
      <c r="B131" s="9"/>
      <c r="C131" s="10"/>
      <c r="D131" s="11"/>
      <c r="E131" s="10"/>
      <c r="F131" s="10"/>
      <c r="G131" s="10"/>
      <c r="H131" s="10"/>
      <c r="I131" s="10"/>
      <c r="J131" s="10"/>
      <c r="K131" s="12"/>
    </row>
    <row r="132" spans="2:11" ht="15.6" x14ac:dyDescent="0.3">
      <c r="B132" s="13"/>
      <c r="C132" s="14"/>
      <c r="D132" s="15" t="s">
        <v>154</v>
      </c>
      <c r="E132" s="16"/>
      <c r="F132" s="16"/>
      <c r="G132" s="16"/>
      <c r="H132" s="16"/>
      <c r="I132" s="16"/>
      <c r="J132" s="16"/>
      <c r="K132" s="17"/>
    </row>
    <row r="133" spans="2:11" ht="12" customHeight="1" x14ac:dyDescent="0.3">
      <c r="B133" s="13"/>
      <c r="C133" s="18"/>
      <c r="D133" s="19"/>
      <c r="E133" s="18"/>
      <c r="F133" s="18"/>
      <c r="G133" s="18"/>
      <c r="H133" s="18"/>
      <c r="I133" s="18"/>
      <c r="J133" s="18"/>
      <c r="K133" s="17"/>
    </row>
    <row r="134" spans="2:11" x14ac:dyDescent="0.3">
      <c r="B134" s="13"/>
      <c r="C134" s="4"/>
      <c r="D134" s="606" t="s">
        <v>235</v>
      </c>
      <c r="E134" s="606"/>
      <c r="F134" s="360" t="s">
        <v>236</v>
      </c>
      <c r="G134" s="360" t="s">
        <v>94</v>
      </c>
      <c r="H134" s="360" t="s">
        <v>7</v>
      </c>
      <c r="I134" s="619" t="s">
        <v>9</v>
      </c>
      <c r="J134" s="620"/>
      <c r="K134" s="17"/>
    </row>
    <row r="135" spans="2:11" x14ac:dyDescent="0.3">
      <c r="B135" s="13"/>
      <c r="C135" s="6">
        <v>1</v>
      </c>
      <c r="D135" s="596"/>
      <c r="E135" s="597"/>
      <c r="F135" s="305"/>
      <c r="G135" s="305"/>
      <c r="H135" s="208"/>
      <c r="I135" s="607">
        <f>H135*G135</f>
        <v>0</v>
      </c>
      <c r="J135" s="608"/>
      <c r="K135" s="17"/>
    </row>
    <row r="136" spans="2:11" x14ac:dyDescent="0.3">
      <c r="B136" s="13"/>
      <c r="C136" s="6">
        <v>2</v>
      </c>
      <c r="D136" s="592"/>
      <c r="E136" s="593"/>
      <c r="F136" s="305"/>
      <c r="G136" s="305"/>
      <c r="H136" s="208"/>
      <c r="I136" s="594">
        <f>H136*G136</f>
        <v>0</v>
      </c>
      <c r="J136" s="595"/>
      <c r="K136" s="17"/>
    </row>
    <row r="137" spans="2:11" x14ac:dyDescent="0.3">
      <c r="B137" s="13"/>
      <c r="C137" s="6">
        <v>3</v>
      </c>
      <c r="D137" s="592"/>
      <c r="E137" s="593"/>
      <c r="F137" s="305"/>
      <c r="G137" s="305"/>
      <c r="H137" s="208"/>
      <c r="I137" s="594">
        <f>H137*G137</f>
        <v>0</v>
      </c>
      <c r="J137" s="595"/>
      <c r="K137" s="17"/>
    </row>
    <row r="138" spans="2:11" x14ac:dyDescent="0.3">
      <c r="B138" s="13"/>
      <c r="C138" s="6">
        <v>4</v>
      </c>
      <c r="D138" s="596"/>
      <c r="E138" s="597"/>
      <c r="F138" s="305"/>
      <c r="G138" s="305"/>
      <c r="H138" s="208"/>
      <c r="I138" s="607">
        <f>H138*G138</f>
        <v>0</v>
      </c>
      <c r="J138" s="608"/>
      <c r="K138" s="17"/>
    </row>
    <row r="139" spans="2:11" x14ac:dyDescent="0.3">
      <c r="B139" s="13"/>
      <c r="C139" s="6">
        <v>5</v>
      </c>
      <c r="D139" s="592"/>
      <c r="E139" s="593"/>
      <c r="F139" s="305"/>
      <c r="G139" s="305"/>
      <c r="H139" s="208"/>
      <c r="I139" s="594">
        <f t="shared" ref="I139:I144" si="29">H139*G139</f>
        <v>0</v>
      </c>
      <c r="J139" s="595"/>
      <c r="K139" s="17"/>
    </row>
    <row r="140" spans="2:11" x14ac:dyDescent="0.3">
      <c r="B140" s="13"/>
      <c r="C140" s="6">
        <v>6</v>
      </c>
      <c r="D140" s="592"/>
      <c r="E140" s="593"/>
      <c r="F140" s="305"/>
      <c r="G140" s="305"/>
      <c r="H140" s="208"/>
      <c r="I140" s="594">
        <f t="shared" si="29"/>
        <v>0</v>
      </c>
      <c r="J140" s="595"/>
      <c r="K140" s="17"/>
    </row>
    <row r="141" spans="2:11" x14ac:dyDescent="0.3">
      <c r="B141" s="13"/>
      <c r="C141" s="6">
        <v>7</v>
      </c>
      <c r="D141" s="596"/>
      <c r="E141" s="597"/>
      <c r="F141" s="305"/>
      <c r="G141" s="305"/>
      <c r="H141" s="208"/>
      <c r="I141" s="607">
        <f t="shared" si="29"/>
        <v>0</v>
      </c>
      <c r="J141" s="608"/>
      <c r="K141" s="17"/>
    </row>
    <row r="142" spans="2:11" x14ac:dyDescent="0.3">
      <c r="B142" s="13"/>
      <c r="C142" s="6">
        <v>8</v>
      </c>
      <c r="D142" s="592"/>
      <c r="E142" s="593"/>
      <c r="F142" s="305"/>
      <c r="G142" s="305"/>
      <c r="H142" s="208"/>
      <c r="I142" s="594">
        <f t="shared" si="29"/>
        <v>0</v>
      </c>
      <c r="J142" s="595"/>
      <c r="K142" s="17"/>
    </row>
    <row r="143" spans="2:11" x14ac:dyDescent="0.3">
      <c r="B143" s="13"/>
      <c r="C143" s="6">
        <v>9</v>
      </c>
      <c r="D143" s="592"/>
      <c r="E143" s="593"/>
      <c r="F143" s="305"/>
      <c r="G143" s="305"/>
      <c r="H143" s="208"/>
      <c r="I143" s="594">
        <f t="shared" si="29"/>
        <v>0</v>
      </c>
      <c r="J143" s="595"/>
      <c r="K143" s="17"/>
    </row>
    <row r="144" spans="2:11" x14ac:dyDescent="0.3">
      <c r="B144" s="13"/>
      <c r="C144" s="6">
        <v>10</v>
      </c>
      <c r="D144" s="596"/>
      <c r="E144" s="597"/>
      <c r="F144" s="305"/>
      <c r="G144" s="305"/>
      <c r="H144" s="208"/>
      <c r="I144" s="607">
        <f t="shared" si="29"/>
        <v>0</v>
      </c>
      <c r="J144" s="608"/>
      <c r="K144" s="17"/>
    </row>
    <row r="145" spans="2:11" x14ac:dyDescent="0.3">
      <c r="B145" s="13"/>
      <c r="C145" s="141"/>
      <c r="D145" s="141" t="s">
        <v>238</v>
      </c>
      <c r="E145" s="141"/>
      <c r="F145" s="141"/>
      <c r="G145" s="141"/>
      <c r="H145" s="141"/>
      <c r="I145" s="659">
        <f>SUM(I135:J144)</f>
        <v>0</v>
      </c>
      <c r="J145" s="659"/>
      <c r="K145" s="17"/>
    </row>
    <row r="146" spans="2:11" ht="12" customHeight="1" x14ac:dyDescent="0.3">
      <c r="B146" s="24"/>
      <c r="C146" s="89"/>
      <c r="D146" s="89"/>
      <c r="E146" s="89"/>
      <c r="F146" s="89"/>
      <c r="G146" s="89"/>
      <c r="H146" s="89"/>
      <c r="I146" s="89"/>
      <c r="J146" s="89"/>
      <c r="K146" s="26"/>
    </row>
    <row r="147" spans="2:11" ht="12" customHeight="1" x14ac:dyDescent="0.3">
      <c r="C147" s="1"/>
      <c r="D147" s="1"/>
      <c r="E147" s="1"/>
      <c r="F147" s="1"/>
      <c r="G147" s="1"/>
      <c r="H147" s="1"/>
      <c r="I147" s="1"/>
      <c r="J147" s="1"/>
      <c r="K147" s="1"/>
    </row>
    <row r="148" spans="2:11" ht="12" customHeight="1" x14ac:dyDescent="0.4">
      <c r="B148" s="9"/>
      <c r="C148" s="10"/>
      <c r="D148" s="11"/>
      <c r="E148" s="10"/>
      <c r="F148" s="10"/>
      <c r="G148" s="10"/>
      <c r="H148" s="10"/>
      <c r="I148" s="10"/>
      <c r="J148" s="10"/>
      <c r="K148" s="12"/>
    </row>
    <row r="149" spans="2:11" ht="15.6" x14ac:dyDescent="0.3">
      <c r="B149" s="13"/>
      <c r="C149" s="14"/>
      <c r="D149" s="15" t="s">
        <v>239</v>
      </c>
      <c r="E149" s="16"/>
      <c r="F149" s="16"/>
      <c r="G149" s="16"/>
      <c r="H149" s="16"/>
      <c r="I149" s="16"/>
      <c r="J149" s="16"/>
      <c r="K149" s="17"/>
    </row>
    <row r="150" spans="2:11" ht="12" customHeight="1" x14ac:dyDescent="0.3">
      <c r="B150" s="13"/>
      <c r="C150" s="18"/>
      <c r="D150" s="19"/>
      <c r="E150" s="18"/>
      <c r="F150" s="18"/>
      <c r="G150" s="18"/>
      <c r="H150" s="18"/>
      <c r="I150" s="18"/>
      <c r="J150" s="18"/>
      <c r="K150" s="17"/>
    </row>
    <row r="151" spans="2:11" x14ac:dyDescent="0.3">
      <c r="B151" s="13"/>
      <c r="C151" s="4"/>
      <c r="D151" s="606" t="s">
        <v>240</v>
      </c>
      <c r="E151" s="606"/>
      <c r="F151" s="360" t="s">
        <v>241</v>
      </c>
      <c r="G151" s="360" t="s">
        <v>94</v>
      </c>
      <c r="H151" s="360" t="s">
        <v>7</v>
      </c>
      <c r="I151" s="619" t="s">
        <v>9</v>
      </c>
      <c r="J151" s="620"/>
      <c r="K151" s="17"/>
    </row>
    <row r="152" spans="2:11" x14ac:dyDescent="0.3">
      <c r="B152" s="13"/>
      <c r="C152" s="6">
        <v>1</v>
      </c>
      <c r="D152" s="678"/>
      <c r="E152" s="679"/>
      <c r="F152" s="305"/>
      <c r="G152" s="218"/>
      <c r="H152" s="208"/>
      <c r="I152" s="607">
        <f>H152*G152</f>
        <v>0</v>
      </c>
      <c r="J152" s="608"/>
      <c r="K152" s="17"/>
    </row>
    <row r="153" spans="2:11" x14ac:dyDescent="0.3">
      <c r="B153" s="13"/>
      <c r="C153" s="6">
        <v>2</v>
      </c>
      <c r="D153" s="662"/>
      <c r="E153" s="663"/>
      <c r="F153" s="305"/>
      <c r="G153" s="218"/>
      <c r="H153" s="208"/>
      <c r="I153" s="594">
        <f>H153*G153</f>
        <v>0</v>
      </c>
      <c r="J153" s="595"/>
      <c r="K153" s="17"/>
    </row>
    <row r="154" spans="2:11" x14ac:dyDescent="0.3">
      <c r="B154" s="13"/>
      <c r="C154" s="6">
        <v>3</v>
      </c>
      <c r="D154" s="662"/>
      <c r="E154" s="663"/>
      <c r="F154" s="305"/>
      <c r="G154" s="218"/>
      <c r="H154" s="208"/>
      <c r="I154" s="594">
        <f>H154*G154</f>
        <v>0</v>
      </c>
      <c r="J154" s="595"/>
      <c r="K154" s="17"/>
    </row>
    <row r="155" spans="2:11" x14ac:dyDescent="0.3">
      <c r="B155" s="13"/>
      <c r="C155" s="6">
        <v>4</v>
      </c>
      <c r="D155" s="662"/>
      <c r="E155" s="663"/>
      <c r="F155" s="305"/>
      <c r="G155" s="218"/>
      <c r="H155" s="208"/>
      <c r="I155" s="607">
        <f t="shared" ref="I155:I161" si="30">H155*G155</f>
        <v>0</v>
      </c>
      <c r="J155" s="608"/>
      <c r="K155" s="17"/>
    </row>
    <row r="156" spans="2:11" x14ac:dyDescent="0.3">
      <c r="B156" s="13"/>
      <c r="C156" s="6">
        <v>5</v>
      </c>
      <c r="D156" s="662"/>
      <c r="E156" s="663"/>
      <c r="F156" s="305"/>
      <c r="G156" s="218"/>
      <c r="H156" s="208"/>
      <c r="I156" s="594">
        <f t="shared" si="30"/>
        <v>0</v>
      </c>
      <c r="J156" s="595"/>
      <c r="K156" s="17"/>
    </row>
    <row r="157" spans="2:11" x14ac:dyDescent="0.3">
      <c r="B157" s="13"/>
      <c r="C157" s="6">
        <v>6</v>
      </c>
      <c r="D157" s="662"/>
      <c r="E157" s="663"/>
      <c r="F157" s="305"/>
      <c r="G157" s="218"/>
      <c r="H157" s="208"/>
      <c r="I157" s="594">
        <f t="shared" si="30"/>
        <v>0</v>
      </c>
      <c r="J157" s="595"/>
      <c r="K157" s="17"/>
    </row>
    <row r="158" spans="2:11" x14ac:dyDescent="0.3">
      <c r="B158" s="13"/>
      <c r="C158" s="6">
        <v>7</v>
      </c>
      <c r="D158" s="662"/>
      <c r="E158" s="663"/>
      <c r="F158" s="305"/>
      <c r="G158" s="218"/>
      <c r="H158" s="208"/>
      <c r="I158" s="607">
        <f t="shared" si="30"/>
        <v>0</v>
      </c>
      <c r="J158" s="608"/>
      <c r="K158" s="17"/>
    </row>
    <row r="159" spans="2:11" x14ac:dyDescent="0.3">
      <c r="B159" s="13"/>
      <c r="C159" s="6">
        <v>8</v>
      </c>
      <c r="D159" s="662"/>
      <c r="E159" s="663"/>
      <c r="F159" s="305"/>
      <c r="G159" s="218"/>
      <c r="H159" s="208"/>
      <c r="I159" s="594">
        <f t="shared" si="30"/>
        <v>0</v>
      </c>
      <c r="J159" s="595"/>
      <c r="K159" s="17"/>
    </row>
    <row r="160" spans="2:11" x14ac:dyDescent="0.3">
      <c r="B160" s="13"/>
      <c r="C160" s="6">
        <v>9</v>
      </c>
      <c r="D160" s="662"/>
      <c r="E160" s="663"/>
      <c r="F160" s="305"/>
      <c r="G160" s="218"/>
      <c r="H160" s="208"/>
      <c r="I160" s="594">
        <f t="shared" si="30"/>
        <v>0</v>
      </c>
      <c r="J160" s="595"/>
      <c r="K160" s="17"/>
    </row>
    <row r="161" spans="2:11" x14ac:dyDescent="0.3">
      <c r="B161" s="13"/>
      <c r="C161" s="6">
        <v>10</v>
      </c>
      <c r="D161" s="662"/>
      <c r="E161" s="663"/>
      <c r="F161" s="305"/>
      <c r="G161" s="218"/>
      <c r="H161" s="208"/>
      <c r="I161" s="607">
        <f t="shared" si="30"/>
        <v>0</v>
      </c>
      <c r="J161" s="608"/>
      <c r="K161" s="17"/>
    </row>
    <row r="162" spans="2:11" x14ac:dyDescent="0.3">
      <c r="B162" s="13"/>
      <c r="C162" s="22"/>
      <c r="D162" s="23" t="s">
        <v>242</v>
      </c>
      <c r="E162" s="23"/>
      <c r="F162" s="23"/>
      <c r="G162" s="23"/>
      <c r="H162" s="23"/>
      <c r="I162" s="659">
        <f>SUM(I152:J161)</f>
        <v>0</v>
      </c>
      <c r="J162" s="659"/>
      <c r="K162" s="17"/>
    </row>
    <row r="163" spans="2:11" ht="12" customHeight="1" x14ac:dyDescent="0.3">
      <c r="B163" s="24"/>
      <c r="C163" s="89"/>
      <c r="D163" s="89"/>
      <c r="E163" s="89"/>
      <c r="F163" s="89"/>
      <c r="G163" s="89"/>
      <c r="H163" s="89"/>
      <c r="I163" s="89"/>
      <c r="J163" s="89"/>
      <c r="K163" s="26"/>
    </row>
    <row r="164" spans="2:11" ht="12" customHeight="1" x14ac:dyDescent="0.3">
      <c r="C164" s="1"/>
      <c r="D164" s="1"/>
      <c r="E164" s="1"/>
      <c r="F164" s="1"/>
      <c r="G164" s="1"/>
      <c r="H164" s="1"/>
      <c r="I164" s="1"/>
      <c r="J164" s="1"/>
      <c r="K164" s="1"/>
    </row>
    <row r="165" spans="2:11" ht="12" customHeight="1" x14ac:dyDescent="0.4">
      <c r="B165" s="9"/>
      <c r="C165" s="10"/>
      <c r="D165" s="11"/>
      <c r="E165" s="10"/>
      <c r="F165" s="10"/>
      <c r="G165" s="10"/>
      <c r="H165" s="10"/>
      <c r="I165" s="10"/>
      <c r="J165" s="10"/>
      <c r="K165" s="12"/>
    </row>
    <row r="166" spans="2:11" ht="15.6" x14ac:dyDescent="0.3">
      <c r="B166" s="13"/>
      <c r="C166" s="14"/>
      <c r="D166" s="15" t="s">
        <v>243</v>
      </c>
      <c r="E166" s="16"/>
      <c r="F166" s="16"/>
      <c r="G166" s="16"/>
      <c r="H166" s="16"/>
      <c r="I166" s="16"/>
      <c r="J166" s="16"/>
      <c r="K166" s="17"/>
    </row>
    <row r="167" spans="2:11" ht="12" customHeight="1" x14ac:dyDescent="0.3">
      <c r="B167" s="13"/>
      <c r="C167" s="18"/>
      <c r="D167" s="19"/>
      <c r="E167" s="18"/>
      <c r="F167" s="18"/>
      <c r="G167" s="18"/>
      <c r="H167" s="18"/>
      <c r="I167" s="18"/>
      <c r="J167" s="18"/>
      <c r="K167" s="17"/>
    </row>
    <row r="168" spans="2:11" x14ac:dyDescent="0.3">
      <c r="B168" s="13"/>
      <c r="C168" s="4"/>
      <c r="D168" s="606" t="s">
        <v>3</v>
      </c>
      <c r="E168" s="606"/>
      <c r="F168" s="222" t="s">
        <v>244</v>
      </c>
      <c r="G168" s="360" t="s">
        <v>94</v>
      </c>
      <c r="H168" s="360" t="s">
        <v>7</v>
      </c>
      <c r="I168" s="619" t="s">
        <v>9</v>
      </c>
      <c r="J168" s="620"/>
      <c r="K168" s="17"/>
    </row>
    <row r="169" spans="2:11" x14ac:dyDescent="0.3">
      <c r="B169" s="13"/>
      <c r="C169" s="6">
        <v>1</v>
      </c>
      <c r="D169" s="678" t="s">
        <v>290</v>
      </c>
      <c r="E169" s="679"/>
      <c r="F169" s="221"/>
      <c r="G169" s="218"/>
      <c r="H169" s="208"/>
      <c r="I169" s="607">
        <f>H169*G169</f>
        <v>0</v>
      </c>
      <c r="J169" s="608"/>
      <c r="K169" s="17"/>
    </row>
    <row r="170" spans="2:11" x14ac:dyDescent="0.3">
      <c r="B170" s="13"/>
      <c r="C170" s="6">
        <v>2</v>
      </c>
      <c r="D170" s="662"/>
      <c r="E170" s="663"/>
      <c r="F170" s="221"/>
      <c r="G170" s="218"/>
      <c r="H170" s="208"/>
      <c r="I170" s="594">
        <f>H170*G170</f>
        <v>0</v>
      </c>
      <c r="J170" s="595"/>
      <c r="K170" s="17"/>
    </row>
    <row r="171" spans="2:11" x14ac:dyDescent="0.3">
      <c r="B171" s="13"/>
      <c r="C171" s="6">
        <v>3</v>
      </c>
      <c r="D171" s="662"/>
      <c r="E171" s="663"/>
      <c r="F171" s="221"/>
      <c r="G171" s="218"/>
      <c r="H171" s="208"/>
      <c r="I171" s="594">
        <f>H171*G171</f>
        <v>0</v>
      </c>
      <c r="J171" s="595"/>
      <c r="K171" s="17"/>
    </row>
    <row r="172" spans="2:11" x14ac:dyDescent="0.3">
      <c r="B172" s="13"/>
      <c r="C172" s="6">
        <v>4</v>
      </c>
      <c r="D172" s="662"/>
      <c r="E172" s="663"/>
      <c r="F172" s="221"/>
      <c r="G172" s="218"/>
      <c r="H172" s="208"/>
      <c r="I172" s="607">
        <f t="shared" ref="I172:I178" si="31">H172*G172</f>
        <v>0</v>
      </c>
      <c r="J172" s="608"/>
      <c r="K172" s="17"/>
    </row>
    <row r="173" spans="2:11" x14ac:dyDescent="0.3">
      <c r="B173" s="13"/>
      <c r="C173" s="6">
        <v>5</v>
      </c>
      <c r="D173" s="662"/>
      <c r="E173" s="663"/>
      <c r="F173" s="221"/>
      <c r="G173" s="218"/>
      <c r="H173" s="208"/>
      <c r="I173" s="594">
        <f t="shared" si="31"/>
        <v>0</v>
      </c>
      <c r="J173" s="595"/>
      <c r="K173" s="17"/>
    </row>
    <row r="174" spans="2:11" x14ac:dyDescent="0.3">
      <c r="B174" s="13"/>
      <c r="C174" s="6">
        <v>6</v>
      </c>
      <c r="D174" s="625"/>
      <c r="E174" s="626"/>
      <c r="F174" s="221"/>
      <c r="G174" s="218"/>
      <c r="H174" s="208"/>
      <c r="I174" s="594">
        <f t="shared" si="31"/>
        <v>0</v>
      </c>
      <c r="J174" s="595"/>
      <c r="K174" s="17"/>
    </row>
    <row r="175" spans="2:11" x14ac:dyDescent="0.3">
      <c r="B175" s="13"/>
      <c r="C175" s="6">
        <v>7</v>
      </c>
      <c r="D175" s="625"/>
      <c r="E175" s="626"/>
      <c r="F175" s="221"/>
      <c r="G175" s="218"/>
      <c r="H175" s="208"/>
      <c r="I175" s="607">
        <f t="shared" si="31"/>
        <v>0</v>
      </c>
      <c r="J175" s="608"/>
      <c r="K175" s="17"/>
    </row>
    <row r="176" spans="2:11" x14ac:dyDescent="0.3">
      <c r="B176" s="13"/>
      <c r="C176" s="6">
        <v>8</v>
      </c>
      <c r="D176" s="625"/>
      <c r="E176" s="626"/>
      <c r="F176" s="221"/>
      <c r="G176" s="218"/>
      <c r="H176" s="208"/>
      <c r="I176" s="594">
        <f t="shared" si="31"/>
        <v>0</v>
      </c>
      <c r="J176" s="595"/>
      <c r="K176" s="17"/>
    </row>
    <row r="177" spans="2:11" x14ac:dyDescent="0.3">
      <c r="B177" s="13"/>
      <c r="C177" s="6">
        <v>9</v>
      </c>
      <c r="D177" s="625"/>
      <c r="E177" s="626"/>
      <c r="F177" s="221"/>
      <c r="G177" s="218"/>
      <c r="H177" s="208"/>
      <c r="I177" s="594">
        <f t="shared" si="31"/>
        <v>0</v>
      </c>
      <c r="J177" s="595"/>
      <c r="K177" s="17"/>
    </row>
    <row r="178" spans="2:11" x14ac:dyDescent="0.3">
      <c r="B178" s="13"/>
      <c r="C178" s="6">
        <v>10</v>
      </c>
      <c r="D178" s="625"/>
      <c r="E178" s="626"/>
      <c r="F178" s="221"/>
      <c r="G178" s="218"/>
      <c r="H178" s="208"/>
      <c r="I178" s="607">
        <f t="shared" si="31"/>
        <v>0</v>
      </c>
      <c r="J178" s="608"/>
      <c r="K178" s="17"/>
    </row>
    <row r="179" spans="2:11" x14ac:dyDescent="0.3">
      <c r="B179" s="13"/>
      <c r="C179" s="22"/>
      <c r="D179" s="23" t="s">
        <v>245</v>
      </c>
      <c r="E179" s="23"/>
      <c r="F179" s="23"/>
      <c r="G179" s="23"/>
      <c r="H179" s="23"/>
      <c r="I179" s="659">
        <f>SUM(I169:J178)</f>
        <v>0</v>
      </c>
      <c r="J179" s="659"/>
      <c r="K179" s="17"/>
    </row>
    <row r="180" spans="2:11" ht="12" customHeight="1" x14ac:dyDescent="0.3">
      <c r="B180" s="24"/>
      <c r="C180" s="89"/>
      <c r="D180" s="89"/>
      <c r="E180" s="89"/>
      <c r="F180" s="89"/>
      <c r="G180" s="89"/>
      <c r="H180" s="89"/>
      <c r="I180" s="89"/>
      <c r="J180" s="89"/>
      <c r="K180" s="26"/>
    </row>
    <row r="181" spans="2:11" ht="12" customHeight="1" x14ac:dyDescent="0.3">
      <c r="C181" s="1"/>
      <c r="D181" s="1"/>
      <c r="E181" s="1"/>
      <c r="F181" s="1"/>
      <c r="G181" s="1"/>
      <c r="H181" s="1"/>
      <c r="I181" s="1"/>
      <c r="J181" s="1"/>
      <c r="K181" s="1"/>
    </row>
    <row r="182" spans="2:11" ht="12" customHeight="1" x14ac:dyDescent="0.4">
      <c r="B182" s="9"/>
      <c r="C182" s="10"/>
      <c r="D182" s="11"/>
      <c r="E182" s="10"/>
      <c r="F182" s="10"/>
      <c r="G182" s="10"/>
      <c r="H182" s="10"/>
      <c r="I182" s="10"/>
      <c r="J182" s="10"/>
      <c r="K182" s="12"/>
    </row>
    <row r="183" spans="2:11" ht="15.6" x14ac:dyDescent="0.3">
      <c r="B183" s="13"/>
      <c r="C183" s="59"/>
      <c r="D183" s="60" t="s">
        <v>10</v>
      </c>
      <c r="E183" s="61"/>
      <c r="F183" s="61"/>
      <c r="G183" s="61"/>
      <c r="H183" s="61"/>
      <c r="I183" s="61"/>
      <c r="J183" s="65">
        <f>I91</f>
        <v>0</v>
      </c>
      <c r="K183" s="17"/>
    </row>
    <row r="184" spans="2:11" ht="6" customHeight="1" x14ac:dyDescent="0.3">
      <c r="B184" s="13"/>
      <c r="C184" s="20"/>
      <c r="D184" s="20"/>
      <c r="E184" s="20"/>
      <c r="F184" s="20"/>
      <c r="G184" s="20"/>
      <c r="H184" s="20"/>
      <c r="I184" s="20"/>
      <c r="J184" s="134"/>
      <c r="K184" s="17"/>
    </row>
    <row r="185" spans="2:11" ht="15.6" x14ac:dyDescent="0.3">
      <c r="B185" s="13"/>
      <c r="C185" s="59"/>
      <c r="D185" s="60" t="s">
        <v>98</v>
      </c>
      <c r="E185" s="61"/>
      <c r="F185" s="61"/>
      <c r="G185" s="61"/>
      <c r="H185" s="61"/>
      <c r="I185" s="61"/>
      <c r="J185" s="65">
        <f>I128</f>
        <v>0</v>
      </c>
      <c r="K185" s="17"/>
    </row>
    <row r="186" spans="2:11" ht="6" customHeight="1" x14ac:dyDescent="0.3">
      <c r="B186" s="13"/>
      <c r="C186" s="20"/>
      <c r="D186" s="20"/>
      <c r="E186" s="20"/>
      <c r="F186" s="20"/>
      <c r="G186" s="20"/>
      <c r="H186" s="20"/>
      <c r="I186" s="20"/>
      <c r="J186" s="134"/>
      <c r="K186" s="17"/>
    </row>
    <row r="187" spans="2:11" ht="15.6" x14ac:dyDescent="0.3">
      <c r="B187" s="122"/>
      <c r="C187" s="123"/>
      <c r="D187" s="60" t="s">
        <v>238</v>
      </c>
      <c r="E187" s="123"/>
      <c r="F187" s="123"/>
      <c r="G187" s="123"/>
      <c r="H187" s="123"/>
      <c r="I187" s="123"/>
      <c r="J187" s="65">
        <f>I145</f>
        <v>0</v>
      </c>
      <c r="K187" s="124"/>
    </row>
    <row r="188" spans="2:11" ht="6" customHeight="1" x14ac:dyDescent="0.3">
      <c r="B188" s="122"/>
      <c r="C188" s="126"/>
      <c r="D188" s="126"/>
      <c r="E188" s="126"/>
      <c r="F188" s="126"/>
      <c r="G188" s="126"/>
      <c r="H188" s="126"/>
      <c r="I188" s="126"/>
      <c r="J188" s="134"/>
      <c r="K188" s="124"/>
    </row>
    <row r="189" spans="2:11" ht="15.6" x14ac:dyDescent="0.3">
      <c r="B189" s="122"/>
      <c r="C189" s="123"/>
      <c r="D189" s="60" t="s">
        <v>242</v>
      </c>
      <c r="E189" s="123"/>
      <c r="F189" s="123"/>
      <c r="G189" s="123"/>
      <c r="H189" s="123"/>
      <c r="I189" s="123"/>
      <c r="J189" s="65">
        <f>I162</f>
        <v>0</v>
      </c>
      <c r="K189" s="124"/>
    </row>
    <row r="190" spans="2:11" ht="6" customHeight="1" x14ac:dyDescent="0.3">
      <c r="B190" s="13"/>
      <c r="C190" s="20"/>
      <c r="D190" s="119"/>
      <c r="E190" s="20"/>
      <c r="F190" s="20"/>
      <c r="G190" s="20"/>
      <c r="H190" s="20"/>
      <c r="I190" s="20"/>
      <c r="J190" s="120"/>
      <c r="K190" s="17"/>
    </row>
    <row r="191" spans="2:11" ht="15.6" x14ac:dyDescent="0.3">
      <c r="B191" s="122"/>
      <c r="C191" s="123"/>
      <c r="D191" s="60" t="s">
        <v>245</v>
      </c>
      <c r="E191" s="123"/>
      <c r="F191" s="123"/>
      <c r="G191" s="123"/>
      <c r="H191" s="123"/>
      <c r="I191" s="123"/>
      <c r="J191" s="65">
        <f>I179</f>
        <v>0</v>
      </c>
      <c r="K191" s="124"/>
    </row>
    <row r="192" spans="2:11" ht="6" customHeight="1" x14ac:dyDescent="0.3">
      <c r="B192" s="13"/>
      <c r="C192" s="20"/>
      <c r="D192" s="20"/>
      <c r="E192" s="20"/>
      <c r="F192" s="20"/>
      <c r="G192" s="20"/>
      <c r="H192" s="20"/>
      <c r="I192" s="20"/>
      <c r="J192" s="120"/>
      <c r="K192" s="17"/>
    </row>
    <row r="193" spans="2:11" ht="15.6" x14ac:dyDescent="0.3">
      <c r="B193" s="13"/>
      <c r="C193" s="62"/>
      <c r="D193" s="63" t="s">
        <v>291</v>
      </c>
      <c r="E193" s="64"/>
      <c r="F193" s="64"/>
      <c r="G193" s="64"/>
      <c r="H193" s="64"/>
      <c r="I193" s="64"/>
      <c r="J193" s="66">
        <f>J183+J185+J187+J189+J191</f>
        <v>0</v>
      </c>
      <c r="K193" s="17"/>
    </row>
    <row r="194" spans="2:11" ht="12" customHeight="1" x14ac:dyDescent="0.3">
      <c r="B194" s="24"/>
      <c r="C194" s="25"/>
      <c r="D194" s="25"/>
      <c r="E194" s="25"/>
      <c r="F194" s="25"/>
      <c r="G194" s="25"/>
      <c r="H194" s="25"/>
      <c r="I194" s="25"/>
      <c r="J194" s="25"/>
      <c r="K194" s="26"/>
    </row>
    <row r="195" spans="2:11" ht="12" customHeight="1" x14ac:dyDescent="0.3"/>
    <row r="196" spans="2:11" ht="21" x14ac:dyDescent="0.4">
      <c r="B196" s="33"/>
      <c r="C196" s="34"/>
      <c r="D196" s="35" t="s">
        <v>247</v>
      </c>
      <c r="E196" s="34"/>
      <c r="F196" s="34"/>
      <c r="G196" s="34"/>
      <c r="H196" s="34"/>
      <c r="I196" s="34"/>
      <c r="J196" s="34"/>
      <c r="K196" s="36"/>
    </row>
    <row r="197" spans="2:11" ht="12" customHeight="1" x14ac:dyDescent="0.3"/>
    <row r="198" spans="2:11" ht="12" customHeight="1" x14ac:dyDescent="0.4">
      <c r="B198" s="9"/>
      <c r="C198" s="10"/>
      <c r="D198" s="11"/>
      <c r="E198" s="10"/>
      <c r="F198" s="10"/>
      <c r="G198" s="10"/>
      <c r="H198" s="10"/>
      <c r="I198" s="10"/>
      <c r="J198" s="10"/>
      <c r="K198" s="12"/>
    </row>
    <row r="199" spans="2:11" ht="15.6" x14ac:dyDescent="0.3">
      <c r="B199" s="13"/>
      <c r="C199" s="14"/>
      <c r="D199" s="15" t="s">
        <v>266</v>
      </c>
      <c r="E199" s="16"/>
      <c r="F199" s="16"/>
      <c r="G199" s="16"/>
      <c r="H199" s="16"/>
      <c r="I199" s="16"/>
      <c r="J199" s="16"/>
      <c r="K199" s="17"/>
    </row>
    <row r="200" spans="2:11" x14ac:dyDescent="0.3">
      <c r="B200" s="13"/>
      <c r="C200" s="20"/>
      <c r="D200" s="19" t="s">
        <v>249</v>
      </c>
      <c r="E200" s="630" t="str">
        <f>IF(D202="Personal Vehicle","*See References tab for mileage reimbursement resource",IF(D204="Personal Vehicle","*See References tab for mileage reimbursement resource",IF(D206="Personal Vehicle","*See References tab for mileage reimbursement resource",IF(D208="Personal Vehicle","*See References tab for mileage reimbursement resource",IF(D210="Personal Vehicle","*See References tab for mileage reimbursement resource"," ")))))</f>
        <v xml:space="preserve"> </v>
      </c>
      <c r="F200" s="630"/>
      <c r="G200" s="630"/>
      <c r="H200" s="630"/>
      <c r="I200" s="630"/>
      <c r="J200" s="630"/>
      <c r="K200" s="17"/>
    </row>
    <row r="201" spans="2:11" x14ac:dyDescent="0.3">
      <c r="B201" s="13"/>
      <c r="C201" s="43"/>
      <c r="D201" s="360" t="s">
        <v>250</v>
      </c>
      <c r="E201" s="67"/>
      <c r="F201" s="67"/>
      <c r="G201" s="67"/>
      <c r="H201" s="67"/>
      <c r="I201" s="67"/>
      <c r="J201" s="68"/>
      <c r="K201" s="17"/>
    </row>
    <row r="202" spans="2:11" x14ac:dyDescent="0.3">
      <c r="B202" s="13"/>
      <c r="C202" s="627">
        <v>1</v>
      </c>
      <c r="D202" s="628" t="s">
        <v>37</v>
      </c>
      <c r="E202" s="41" t="str">
        <f>VLOOKUP(D202,Lists!B4:H119,2,FALSE)</f>
        <v xml:space="preserve">   </v>
      </c>
      <c r="F202" s="41" t="str">
        <f>VLOOKUP(D202, Lists!B4:H11,3,FALSE)</f>
        <v xml:space="preserve">   </v>
      </c>
      <c r="G202" s="41" t="str">
        <f>VLOOKUP(D202, Lists!B4:H11, 4, FALSE)</f>
        <v xml:space="preserve">   </v>
      </c>
      <c r="H202" s="41" t="str">
        <f>VLOOKUP(D202, Lists!B4:H11, 5, FALSE)</f>
        <v xml:space="preserve">   </v>
      </c>
      <c r="I202" s="41" t="str">
        <f>VLOOKUP(D202, Lists!B4:H11, 6, FALSE)</f>
        <v xml:space="preserve">   </v>
      </c>
      <c r="J202" s="82" t="str">
        <f>VLOOKUP(D202, Lists!B4:H11, 7, FALSE)</f>
        <v xml:space="preserve">   </v>
      </c>
      <c r="K202" s="17"/>
    </row>
    <row r="203" spans="2:11" x14ac:dyDescent="0.3">
      <c r="B203" s="13"/>
      <c r="C203" s="622"/>
      <c r="D203" s="629"/>
      <c r="E203" s="223"/>
      <c r="F203" s="223"/>
      <c r="G203" s="224"/>
      <c r="H203" s="226"/>
      <c r="I203" s="225"/>
      <c r="J203" s="53">
        <f>G203*H203*I203</f>
        <v>0</v>
      </c>
      <c r="K203" s="17"/>
    </row>
    <row r="204" spans="2:11" x14ac:dyDescent="0.3">
      <c r="B204" s="13"/>
      <c r="C204" s="621">
        <v>2</v>
      </c>
      <c r="D204" s="623" t="s">
        <v>37</v>
      </c>
      <c r="E204" s="83" t="str">
        <f>VLOOKUP(D204,Lists!B4:H11, 2, FALSE)</f>
        <v xml:space="preserve">   </v>
      </c>
      <c r="F204" s="83" t="str">
        <f>VLOOKUP(D204, Lists!B4:H11, 3, FALSE)</f>
        <v xml:space="preserve">   </v>
      </c>
      <c r="G204" s="83" t="str">
        <f>VLOOKUP(D204, Lists!B4:H11, 4, FALSE)</f>
        <v xml:space="preserve">   </v>
      </c>
      <c r="H204" s="83" t="str">
        <f>VLOOKUP(D204, Lists!B4:H11, 5, FALSE)</f>
        <v xml:space="preserve">   </v>
      </c>
      <c r="I204" s="83" t="str">
        <f>VLOOKUP(D204, Lists!B4:H11, 6, FALSE)</f>
        <v xml:space="preserve">   </v>
      </c>
      <c r="J204" s="84" t="str">
        <f>VLOOKUP(D204, Lists!B4:H11, 7, FALSE)</f>
        <v xml:space="preserve">   </v>
      </c>
      <c r="K204" s="17"/>
    </row>
    <row r="205" spans="2:11" x14ac:dyDescent="0.3">
      <c r="B205" s="13"/>
      <c r="C205" s="622"/>
      <c r="D205" s="624"/>
      <c r="E205" s="223"/>
      <c r="F205" s="223"/>
      <c r="G205" s="224"/>
      <c r="H205" s="225"/>
      <c r="I205" s="225"/>
      <c r="J205" s="53">
        <f>G205*H205*I205</f>
        <v>0</v>
      </c>
      <c r="K205" s="17"/>
    </row>
    <row r="206" spans="2:11" x14ac:dyDescent="0.3">
      <c r="B206" s="13"/>
      <c r="C206" s="621">
        <v>3</v>
      </c>
      <c r="D206" s="623" t="s">
        <v>37</v>
      </c>
      <c r="E206" s="83" t="str">
        <f>VLOOKUP(D206,Lists!B4:H11, 2, FALSE)</f>
        <v xml:space="preserve">   </v>
      </c>
      <c r="F206" s="83" t="str">
        <f>VLOOKUP(D206, Lists!B4:H11, 3, FALSE)</f>
        <v xml:space="preserve">   </v>
      </c>
      <c r="G206" s="83" t="str">
        <f>VLOOKUP(D206, Lists!B4:H11, 4, FALSE)</f>
        <v xml:space="preserve">   </v>
      </c>
      <c r="H206" s="83" t="str">
        <f>VLOOKUP(D206, Lists!B4:H11, 5, FALSE)</f>
        <v xml:space="preserve">   </v>
      </c>
      <c r="I206" s="83" t="str">
        <f>VLOOKUP(D206, Lists!B4:H11, 6, FALSE)</f>
        <v xml:space="preserve">   </v>
      </c>
      <c r="J206" s="84" t="str">
        <f>VLOOKUP(D206,  Lists!B4:H11, 7, FALSE)</f>
        <v xml:space="preserve">   </v>
      </c>
      <c r="K206" s="17"/>
    </row>
    <row r="207" spans="2:11" x14ac:dyDescent="0.3">
      <c r="B207" s="13"/>
      <c r="C207" s="622"/>
      <c r="D207" s="624"/>
      <c r="E207" s="223"/>
      <c r="F207" s="223"/>
      <c r="G207" s="224"/>
      <c r="H207" s="225"/>
      <c r="I207" s="225"/>
      <c r="J207" s="53">
        <f>G207*H207*I207</f>
        <v>0</v>
      </c>
      <c r="K207" s="17"/>
    </row>
    <row r="208" spans="2:11" x14ac:dyDescent="0.3">
      <c r="B208" s="13"/>
      <c r="C208" s="621">
        <v>4</v>
      </c>
      <c r="D208" s="623" t="s">
        <v>37</v>
      </c>
      <c r="E208" s="83" t="str">
        <f>VLOOKUP(D208,Lists!B4:H11, 2, FALSE)</f>
        <v xml:space="preserve">   </v>
      </c>
      <c r="F208" s="83" t="str">
        <f>VLOOKUP(D208, Lists!B4:H11, 3, FALSE)</f>
        <v xml:space="preserve">   </v>
      </c>
      <c r="G208" s="83" t="str">
        <f>VLOOKUP(D208, Lists!B4:H11, 4, FALSE)</f>
        <v xml:space="preserve">   </v>
      </c>
      <c r="H208" s="83" t="str">
        <f>VLOOKUP(D208, Lists!B4:H11, 5, FALSE)</f>
        <v xml:space="preserve">   </v>
      </c>
      <c r="I208" s="83" t="str">
        <f>VLOOKUP(D208, Lists!B4:H11, 6, FALSE)</f>
        <v xml:space="preserve">   </v>
      </c>
      <c r="J208" s="84" t="str">
        <f>VLOOKUP(D208, Lists!B4:H11, 7, FALSE)</f>
        <v xml:space="preserve">   </v>
      </c>
      <c r="K208" s="17"/>
    </row>
    <row r="209" spans="2:11" x14ac:dyDescent="0.3">
      <c r="B209" s="13"/>
      <c r="C209" s="622"/>
      <c r="D209" s="624"/>
      <c r="E209" s="223"/>
      <c r="F209" s="223"/>
      <c r="G209" s="224"/>
      <c r="H209" s="225"/>
      <c r="I209" s="225"/>
      <c r="J209" s="53">
        <f>G209*H209*I209</f>
        <v>0</v>
      </c>
      <c r="K209" s="17"/>
    </row>
    <row r="210" spans="2:11" x14ac:dyDescent="0.3">
      <c r="B210" s="13"/>
      <c r="C210" s="621">
        <v>5</v>
      </c>
      <c r="D210" s="623" t="s">
        <v>37</v>
      </c>
      <c r="E210" s="83" t="str">
        <f>VLOOKUP(D210, Lists!B4:H11, 2, FALSE)</f>
        <v xml:space="preserve">   </v>
      </c>
      <c r="F210" s="83" t="str">
        <f>VLOOKUP(D210, Lists!B4:H11, 3, FALSE)</f>
        <v xml:space="preserve">   </v>
      </c>
      <c r="G210" s="83" t="str">
        <f>VLOOKUP(D210, Lists!B4:H11, 4, FALSE)</f>
        <v xml:space="preserve">   </v>
      </c>
      <c r="H210" s="83" t="str">
        <f>VLOOKUP(D210, Lists!B4:H11, 5, FALSE)</f>
        <v xml:space="preserve">   </v>
      </c>
      <c r="I210" s="83" t="str">
        <f>VLOOKUP(D210, Lists!B4:H11, 6, FALSE)</f>
        <v xml:space="preserve">   </v>
      </c>
      <c r="J210" s="84" t="str">
        <f>VLOOKUP(D210, Lists!B4:H11, 7, FALSE)</f>
        <v xml:space="preserve">   </v>
      </c>
      <c r="K210" s="17"/>
    </row>
    <row r="211" spans="2:11" x14ac:dyDescent="0.3">
      <c r="B211" s="13"/>
      <c r="C211" s="622"/>
      <c r="D211" s="624"/>
      <c r="E211" s="223"/>
      <c r="F211" s="223"/>
      <c r="G211" s="224"/>
      <c r="H211" s="225"/>
      <c r="I211" s="225"/>
      <c r="J211" s="53">
        <f>G211*H211*I211</f>
        <v>0</v>
      </c>
      <c r="K211" s="17"/>
    </row>
    <row r="212" spans="2:11" x14ac:dyDescent="0.3">
      <c r="B212" s="13"/>
      <c r="C212" s="273"/>
      <c r="D212" s="274" t="s">
        <v>251</v>
      </c>
      <c r="E212" s="275"/>
      <c r="F212" s="275"/>
      <c r="G212" s="275"/>
      <c r="H212" s="275"/>
      <c r="I212" s="275"/>
      <c r="J212" s="276">
        <f>SUM(J203,J205,J207,J209,J211)</f>
        <v>0</v>
      </c>
      <c r="K212" s="17"/>
    </row>
    <row r="213" spans="2:11" x14ac:dyDescent="0.3">
      <c r="B213" s="13"/>
      <c r="C213" s="20"/>
      <c r="D213" s="19" t="s">
        <v>113</v>
      </c>
      <c r="E213" s="20"/>
      <c r="F213" s="20"/>
      <c r="G213" s="20"/>
      <c r="H213" s="20"/>
      <c r="I213" s="20"/>
      <c r="J213" s="20"/>
      <c r="K213" s="17"/>
    </row>
    <row r="214" spans="2:11" ht="3.6" customHeight="1" x14ac:dyDescent="0.3">
      <c r="B214" s="51"/>
      <c r="C214" s="47"/>
      <c r="D214" s="354"/>
      <c r="E214" s="48"/>
      <c r="F214" s="354"/>
      <c r="G214" s="639"/>
      <c r="H214" s="639"/>
      <c r="I214" s="48"/>
      <c r="J214" s="49"/>
      <c r="K214" s="17"/>
    </row>
    <row r="215" spans="2:11" x14ac:dyDescent="0.3">
      <c r="B215" s="51"/>
      <c r="C215" s="71"/>
      <c r="D215" s="92" t="s">
        <v>252</v>
      </c>
      <c r="E215" s="236"/>
      <c r="F215" s="92" t="s">
        <v>253</v>
      </c>
      <c r="G215" s="640"/>
      <c r="H215" s="640"/>
      <c r="I215" s="38"/>
      <c r="J215" s="50"/>
      <c r="K215" s="17"/>
    </row>
    <row r="216" spans="2:11" ht="6" customHeight="1" x14ac:dyDescent="0.3">
      <c r="B216" s="51"/>
      <c r="C216" s="71"/>
      <c r="D216" s="39"/>
      <c r="E216" s="38"/>
      <c r="F216" s="73"/>
      <c r="G216" s="74"/>
      <c r="H216" s="74"/>
      <c r="I216" s="38"/>
      <c r="J216" s="50"/>
      <c r="K216" s="17"/>
    </row>
    <row r="217" spans="2:11" x14ac:dyDescent="0.3">
      <c r="B217" s="51"/>
      <c r="C217" s="71"/>
      <c r="D217" s="39" t="s">
        <v>114</v>
      </c>
      <c r="E217" s="39" t="s">
        <v>116</v>
      </c>
      <c r="F217" s="39" t="s">
        <v>254</v>
      </c>
      <c r="G217" s="661" t="s">
        <v>255</v>
      </c>
      <c r="H217" s="661"/>
      <c r="I217" s="39" t="s">
        <v>23</v>
      </c>
      <c r="J217" s="75" t="s">
        <v>9</v>
      </c>
      <c r="K217" s="17"/>
    </row>
    <row r="218" spans="2:11" x14ac:dyDescent="0.3">
      <c r="B218" s="51"/>
      <c r="C218" s="76">
        <v>1</v>
      </c>
      <c r="D218" s="214"/>
      <c r="E218" s="214"/>
      <c r="F218" s="213"/>
      <c r="G218" s="642"/>
      <c r="H218" s="643"/>
      <c r="I218" s="213"/>
      <c r="J218" s="53">
        <f>(((D218*(G218+1.5))+(E218*F218))*G215)*I218</f>
        <v>0</v>
      </c>
      <c r="K218" s="17"/>
    </row>
    <row r="219" spans="2:11" ht="3.6" customHeight="1" x14ac:dyDescent="0.3">
      <c r="B219" s="51"/>
      <c r="C219" s="47"/>
      <c r="D219" s="354"/>
      <c r="E219" s="67"/>
      <c r="F219" s="354"/>
      <c r="G219" s="639"/>
      <c r="H219" s="639"/>
      <c r="I219" s="48"/>
      <c r="J219" s="49"/>
      <c r="K219" s="17"/>
    </row>
    <row r="220" spans="2:11" x14ac:dyDescent="0.3">
      <c r="B220" s="51"/>
      <c r="C220" s="71"/>
      <c r="D220" s="92" t="s">
        <v>252</v>
      </c>
      <c r="E220" s="236"/>
      <c r="F220" s="92" t="s">
        <v>253</v>
      </c>
      <c r="G220" s="640"/>
      <c r="H220" s="640"/>
      <c r="I220" s="38"/>
      <c r="J220" s="50"/>
      <c r="K220" s="17"/>
    </row>
    <row r="221" spans="2:11" ht="6" customHeight="1" x14ac:dyDescent="0.3">
      <c r="B221" s="51"/>
      <c r="C221" s="71"/>
      <c r="D221" s="39"/>
      <c r="E221" s="38"/>
      <c r="F221" s="73"/>
      <c r="G221" s="74"/>
      <c r="H221" s="74"/>
      <c r="I221" s="38"/>
      <c r="J221" s="50"/>
      <c r="K221" s="17"/>
    </row>
    <row r="222" spans="2:11" x14ac:dyDescent="0.3">
      <c r="B222" s="51"/>
      <c r="C222" s="71"/>
      <c r="D222" s="39" t="s">
        <v>114</v>
      </c>
      <c r="E222" s="39" t="s">
        <v>116</v>
      </c>
      <c r="F222" s="39" t="s">
        <v>254</v>
      </c>
      <c r="G222" s="661" t="s">
        <v>255</v>
      </c>
      <c r="H222" s="661"/>
      <c r="I222" s="39" t="s">
        <v>23</v>
      </c>
      <c r="J222" s="75" t="s">
        <v>9</v>
      </c>
      <c r="K222" s="17"/>
    </row>
    <row r="223" spans="2:11" x14ac:dyDescent="0.3">
      <c r="B223" s="51"/>
      <c r="C223" s="76">
        <v>2</v>
      </c>
      <c r="D223" s="214"/>
      <c r="E223" s="214"/>
      <c r="F223" s="213"/>
      <c r="G223" s="642"/>
      <c r="H223" s="643"/>
      <c r="I223" s="213"/>
      <c r="J223" s="53">
        <f>(((D223*(G223+1.5))+(E223*F223))*G220)*I223</f>
        <v>0</v>
      </c>
      <c r="K223" s="17"/>
    </row>
    <row r="224" spans="2:11" ht="3.6" customHeight="1" x14ac:dyDescent="0.3">
      <c r="B224" s="51"/>
      <c r="C224" s="47"/>
      <c r="D224" s="354"/>
      <c r="E224" s="67"/>
      <c r="F224" s="354"/>
      <c r="G224" s="639"/>
      <c r="H224" s="639"/>
      <c r="I224" s="48"/>
      <c r="J224" s="49"/>
      <c r="K224" s="17"/>
    </row>
    <row r="225" spans="2:11" x14ac:dyDescent="0.3">
      <c r="B225" s="51"/>
      <c r="C225" s="71"/>
      <c r="D225" s="92" t="s">
        <v>252</v>
      </c>
      <c r="E225" s="236"/>
      <c r="F225" s="92" t="s">
        <v>253</v>
      </c>
      <c r="G225" s="640"/>
      <c r="H225" s="640"/>
      <c r="I225" s="38"/>
      <c r="J225" s="50"/>
      <c r="K225" s="17"/>
    </row>
    <row r="226" spans="2:11" ht="6" customHeight="1" x14ac:dyDescent="0.3">
      <c r="B226" s="51"/>
      <c r="C226" s="71"/>
      <c r="D226" s="39"/>
      <c r="E226" s="38"/>
      <c r="F226" s="73"/>
      <c r="G226" s="74"/>
      <c r="H226" s="74"/>
      <c r="I226" s="38"/>
      <c r="J226" s="50"/>
      <c r="K226" s="17"/>
    </row>
    <row r="227" spans="2:11" x14ac:dyDescent="0.3">
      <c r="B227" s="51"/>
      <c r="C227" s="71"/>
      <c r="D227" s="39" t="s">
        <v>114</v>
      </c>
      <c r="E227" s="39" t="s">
        <v>116</v>
      </c>
      <c r="F227" s="39" t="s">
        <v>254</v>
      </c>
      <c r="G227" s="661" t="s">
        <v>255</v>
      </c>
      <c r="H227" s="661"/>
      <c r="I227" s="39" t="s">
        <v>23</v>
      </c>
      <c r="J227" s="75" t="s">
        <v>9</v>
      </c>
      <c r="K227" s="17"/>
    </row>
    <row r="228" spans="2:11" x14ac:dyDescent="0.3">
      <c r="B228" s="51"/>
      <c r="C228" s="76">
        <v>3</v>
      </c>
      <c r="D228" s="214"/>
      <c r="E228" s="214"/>
      <c r="F228" s="213"/>
      <c r="G228" s="642"/>
      <c r="H228" s="643"/>
      <c r="I228" s="213"/>
      <c r="J228" s="53">
        <f>(((D228*(G228+1.5))+(E228*F228))*G225)*I228</f>
        <v>0</v>
      </c>
      <c r="K228" s="17"/>
    </row>
    <row r="229" spans="2:11" x14ac:dyDescent="0.3">
      <c r="B229" s="51"/>
      <c r="C229" s="275"/>
      <c r="D229" s="274" t="s">
        <v>119</v>
      </c>
      <c r="E229" s="274"/>
      <c r="F229" s="274"/>
      <c r="G229" s="274"/>
      <c r="H229" s="274"/>
      <c r="I229" s="274"/>
      <c r="J229" s="276">
        <f>SUM(J218,J223,J228)</f>
        <v>0</v>
      </c>
      <c r="K229" s="17"/>
    </row>
    <row r="230" spans="2:11" x14ac:dyDescent="0.3">
      <c r="B230" s="51"/>
      <c r="C230" s="20"/>
      <c r="D230" s="19" t="s">
        <v>256</v>
      </c>
      <c r="E230" s="20"/>
      <c r="F230" s="20"/>
      <c r="G230" s="20"/>
      <c r="H230" s="20"/>
      <c r="I230" s="20"/>
      <c r="J230" s="20"/>
      <c r="K230" s="17"/>
    </row>
    <row r="231" spans="2:11" x14ac:dyDescent="0.3">
      <c r="B231" s="51"/>
      <c r="C231" s="47"/>
      <c r="D231" s="660" t="s">
        <v>121</v>
      </c>
      <c r="E231" s="660"/>
      <c r="F231" s="228" t="s">
        <v>122</v>
      </c>
      <c r="G231" s="228" t="s">
        <v>8</v>
      </c>
      <c r="H231" s="228"/>
      <c r="I231" s="228"/>
      <c r="J231" s="78" t="s">
        <v>9</v>
      </c>
      <c r="K231" s="17"/>
    </row>
    <row r="232" spans="2:11" x14ac:dyDescent="0.3">
      <c r="B232" s="51"/>
      <c r="C232" s="81">
        <v>1</v>
      </c>
      <c r="D232" s="645" t="s">
        <v>123</v>
      </c>
      <c r="E232" s="646"/>
      <c r="F232" s="229"/>
      <c r="G232" s="217"/>
      <c r="H232" s="217"/>
      <c r="I232" s="217"/>
      <c r="J232" s="281">
        <f>F232*G232</f>
        <v>0</v>
      </c>
      <c r="K232" s="17"/>
    </row>
    <row r="233" spans="2:11" x14ac:dyDescent="0.3">
      <c r="B233" s="51"/>
      <c r="C233" s="7">
        <v>2</v>
      </c>
      <c r="D233" s="592" t="s">
        <v>257</v>
      </c>
      <c r="E233" s="593"/>
      <c r="F233" s="231"/>
      <c r="G233" s="358"/>
      <c r="H233" s="358"/>
      <c r="I233" s="358"/>
      <c r="J233" s="292">
        <f>F233*G233</f>
        <v>0</v>
      </c>
      <c r="K233" s="17"/>
    </row>
    <row r="234" spans="2:11" x14ac:dyDescent="0.3">
      <c r="B234" s="51"/>
      <c r="C234" s="7">
        <v>3</v>
      </c>
      <c r="D234" s="592"/>
      <c r="E234" s="593"/>
      <c r="F234" s="231"/>
      <c r="G234" s="358"/>
      <c r="H234" s="358"/>
      <c r="I234" s="358"/>
      <c r="J234" s="292">
        <f>F234*G234</f>
        <v>0</v>
      </c>
      <c r="K234" s="17"/>
    </row>
    <row r="235" spans="2:11" x14ac:dyDescent="0.3">
      <c r="B235" s="51"/>
      <c r="C235" s="7">
        <v>4</v>
      </c>
      <c r="D235" s="645"/>
      <c r="E235" s="646"/>
      <c r="F235" s="231"/>
      <c r="G235" s="358"/>
      <c r="H235" s="358"/>
      <c r="I235" s="358"/>
      <c r="J235" s="292">
        <f>F235*G235</f>
        <v>0</v>
      </c>
      <c r="K235" s="17"/>
    </row>
    <row r="236" spans="2:11" x14ac:dyDescent="0.3">
      <c r="B236" s="51"/>
      <c r="C236" s="7">
        <v>5</v>
      </c>
      <c r="D236" s="592"/>
      <c r="E236" s="593"/>
      <c r="F236" s="231"/>
      <c r="G236" s="358"/>
      <c r="H236" s="358"/>
      <c r="I236" s="358"/>
      <c r="J236" s="292">
        <f t="shared" ref="J236:J241" si="32">F236*G236</f>
        <v>0</v>
      </c>
      <c r="K236" s="17"/>
    </row>
    <row r="237" spans="2:11" x14ac:dyDescent="0.3">
      <c r="B237" s="51"/>
      <c r="C237" s="7">
        <v>6</v>
      </c>
      <c r="D237" s="592"/>
      <c r="E237" s="593"/>
      <c r="F237" s="231"/>
      <c r="G237" s="358"/>
      <c r="H237" s="358"/>
      <c r="I237" s="358"/>
      <c r="J237" s="292">
        <f t="shared" si="32"/>
        <v>0</v>
      </c>
      <c r="K237" s="17"/>
    </row>
    <row r="238" spans="2:11" x14ac:dyDescent="0.3">
      <c r="B238" s="51"/>
      <c r="C238" s="7">
        <v>7</v>
      </c>
      <c r="D238" s="645"/>
      <c r="E238" s="646"/>
      <c r="F238" s="231"/>
      <c r="G238" s="358"/>
      <c r="H238" s="358"/>
      <c r="I238" s="358"/>
      <c r="J238" s="292">
        <f t="shared" si="32"/>
        <v>0</v>
      </c>
      <c r="K238" s="17"/>
    </row>
    <row r="239" spans="2:11" x14ac:dyDescent="0.3">
      <c r="B239" s="51"/>
      <c r="C239" s="7">
        <v>8</v>
      </c>
      <c r="D239" s="592"/>
      <c r="E239" s="593"/>
      <c r="F239" s="231"/>
      <c r="G239" s="358"/>
      <c r="H239" s="358"/>
      <c r="I239" s="358"/>
      <c r="J239" s="292">
        <f t="shared" si="32"/>
        <v>0</v>
      </c>
      <c r="K239" s="17"/>
    </row>
    <row r="240" spans="2:11" x14ac:dyDescent="0.3">
      <c r="B240" s="51"/>
      <c r="C240" s="7">
        <v>9</v>
      </c>
      <c r="D240" s="592"/>
      <c r="E240" s="593"/>
      <c r="F240" s="231"/>
      <c r="G240" s="358"/>
      <c r="H240" s="358"/>
      <c r="I240" s="358"/>
      <c r="J240" s="292">
        <f t="shared" si="32"/>
        <v>0</v>
      </c>
      <c r="K240" s="17"/>
    </row>
    <row r="241" spans="2:11" x14ac:dyDescent="0.3">
      <c r="B241" s="51"/>
      <c r="C241" s="7">
        <v>10</v>
      </c>
      <c r="D241" s="645"/>
      <c r="E241" s="646"/>
      <c r="F241" s="231"/>
      <c r="G241" s="358"/>
      <c r="H241" s="358"/>
      <c r="I241" s="358"/>
      <c r="J241" s="292">
        <f t="shared" si="32"/>
        <v>0</v>
      </c>
      <c r="K241" s="17"/>
    </row>
    <row r="242" spans="2:11" x14ac:dyDescent="0.3">
      <c r="B242" s="51"/>
      <c r="C242" s="171"/>
      <c r="D242" s="141" t="s">
        <v>125</v>
      </c>
      <c r="E242" s="141"/>
      <c r="F242" s="141"/>
      <c r="G242" s="141"/>
      <c r="H242" s="141"/>
      <c r="I242" s="141"/>
      <c r="J242" s="265">
        <f>SUM(J232:J241)</f>
        <v>0</v>
      </c>
      <c r="K242" s="17"/>
    </row>
    <row r="243" spans="2:11" x14ac:dyDescent="0.3">
      <c r="B243" s="51"/>
      <c r="C243" s="20"/>
      <c r="D243" s="19" t="s">
        <v>126</v>
      </c>
      <c r="E243" s="20"/>
      <c r="F243" s="20"/>
      <c r="G243" s="20"/>
      <c r="H243" s="20"/>
      <c r="I243" s="20"/>
      <c r="J243" s="20"/>
      <c r="K243" s="17"/>
    </row>
    <row r="244" spans="2:11" x14ac:dyDescent="0.3">
      <c r="B244" s="51"/>
      <c r="C244" s="47"/>
      <c r="D244" s="352" t="s">
        <v>121</v>
      </c>
      <c r="E244" s="635" t="s">
        <v>258</v>
      </c>
      <c r="F244" s="635"/>
      <c r="G244" s="72" t="s">
        <v>127</v>
      </c>
      <c r="H244" s="72" t="s">
        <v>8</v>
      </c>
      <c r="I244" s="72"/>
      <c r="J244" s="77" t="s">
        <v>9</v>
      </c>
      <c r="K244" s="17"/>
    </row>
    <row r="245" spans="2:11" x14ac:dyDescent="0.3">
      <c r="B245" s="51"/>
      <c r="C245" s="81">
        <v>1</v>
      </c>
      <c r="D245" s="358" t="s">
        <v>292</v>
      </c>
      <c r="E245" s="636"/>
      <c r="F245" s="637"/>
      <c r="G245" s="358"/>
      <c r="H245" s="358"/>
      <c r="I245" s="358"/>
      <c r="J245" s="44">
        <f>G245*H245</f>
        <v>0</v>
      </c>
      <c r="K245" s="17"/>
    </row>
    <row r="246" spans="2:11" x14ac:dyDescent="0.3">
      <c r="B246" s="51"/>
      <c r="C246" s="7"/>
      <c r="D246" s="358"/>
      <c r="E246" s="638"/>
      <c r="F246" s="638"/>
      <c r="G246" s="358"/>
      <c r="H246" s="358"/>
      <c r="I246" s="358"/>
      <c r="J246" s="44">
        <f>G246*H246</f>
        <v>0</v>
      </c>
      <c r="K246" s="17"/>
    </row>
    <row r="247" spans="2:11" x14ac:dyDescent="0.3">
      <c r="B247" s="51"/>
      <c r="C247" s="172"/>
      <c r="D247" s="173" t="s">
        <v>128</v>
      </c>
      <c r="E247" s="174"/>
      <c r="F247" s="362"/>
      <c r="G247" s="174"/>
      <c r="H247" s="174"/>
      <c r="I247" s="174"/>
      <c r="J247" s="265">
        <f>SUM(J245:J246)</f>
        <v>0</v>
      </c>
      <c r="K247" s="17"/>
    </row>
    <row r="248" spans="2:11" ht="12" customHeight="1" x14ac:dyDescent="0.3">
      <c r="B248" s="51"/>
      <c r="C248" s="20"/>
      <c r="D248" s="20"/>
      <c r="E248" s="20"/>
      <c r="F248" s="20"/>
      <c r="G248" s="20"/>
      <c r="H248" s="20"/>
      <c r="I248" s="20"/>
      <c r="J248" s="20"/>
      <c r="K248" s="26"/>
    </row>
    <row r="249" spans="2:11" ht="12" customHeight="1" x14ac:dyDescent="0.3">
      <c r="B249" s="37"/>
      <c r="C249" s="52"/>
      <c r="D249" s="52"/>
      <c r="E249" s="52"/>
      <c r="F249" s="52"/>
      <c r="G249" s="52"/>
      <c r="H249" s="52"/>
      <c r="I249" s="52"/>
      <c r="J249" s="52"/>
    </row>
    <row r="250" spans="2:11" ht="12" customHeight="1" x14ac:dyDescent="0.4">
      <c r="B250" s="9"/>
      <c r="C250" s="10"/>
      <c r="D250" s="11"/>
      <c r="E250" s="10"/>
      <c r="F250" s="10"/>
      <c r="G250" s="10"/>
      <c r="H250" s="10"/>
      <c r="I250" s="10"/>
      <c r="J250" s="10"/>
      <c r="K250" s="12"/>
    </row>
    <row r="251" spans="2:11" ht="15.6" x14ac:dyDescent="0.3">
      <c r="B251" s="13"/>
      <c r="C251" s="14"/>
      <c r="D251" s="15" t="s">
        <v>259</v>
      </c>
      <c r="E251" s="16"/>
      <c r="F251" s="16"/>
      <c r="G251" s="16"/>
      <c r="H251" s="16"/>
      <c r="I251" s="16"/>
      <c r="J251" s="16"/>
      <c r="K251" s="17"/>
    </row>
    <row r="252" spans="2:11" x14ac:dyDescent="0.3">
      <c r="B252" s="13"/>
      <c r="C252" s="20"/>
      <c r="D252" s="19" t="s">
        <v>260</v>
      </c>
      <c r="E252" s="20"/>
      <c r="F252" s="20"/>
      <c r="G252" s="20"/>
      <c r="H252" s="20"/>
      <c r="I252" s="20"/>
      <c r="J252" s="20"/>
      <c r="K252" s="17"/>
    </row>
    <row r="253" spans="2:11" x14ac:dyDescent="0.3">
      <c r="B253" s="13"/>
      <c r="C253" s="43"/>
      <c r="D253" s="360" t="s">
        <v>19</v>
      </c>
      <c r="E253" s="360" t="s">
        <v>20</v>
      </c>
      <c r="F253" s="360" t="s">
        <v>21</v>
      </c>
      <c r="G253" s="360" t="s">
        <v>22</v>
      </c>
      <c r="H253" s="360" t="s">
        <v>23</v>
      </c>
      <c r="I253" s="360"/>
      <c r="J253" s="355" t="s">
        <v>9</v>
      </c>
      <c r="K253" s="17"/>
    </row>
    <row r="254" spans="2:11" x14ac:dyDescent="0.3">
      <c r="B254" s="13"/>
      <c r="C254" s="69">
        <v>1</v>
      </c>
      <c r="D254" s="232"/>
      <c r="E254" s="358"/>
      <c r="F254" s="231"/>
      <c r="G254" s="233"/>
      <c r="H254" s="233"/>
      <c r="I254" s="55"/>
      <c r="J254" s="44">
        <f>F254*G254*H254</f>
        <v>0</v>
      </c>
      <c r="K254" s="17"/>
    </row>
    <row r="255" spans="2:11" x14ac:dyDescent="0.3">
      <c r="B255" s="13"/>
      <c r="C255" s="70">
        <v>2</v>
      </c>
      <c r="D255" s="232"/>
      <c r="E255" s="358"/>
      <c r="F255" s="231"/>
      <c r="G255" s="233"/>
      <c r="H255" s="233"/>
      <c r="I255" s="361"/>
      <c r="J255" s="44">
        <f t="shared" ref="J255:J258" si="33">F255*G255*H255</f>
        <v>0</v>
      </c>
      <c r="K255" s="17"/>
    </row>
    <row r="256" spans="2:11" x14ac:dyDescent="0.3">
      <c r="B256" s="13"/>
      <c r="C256" s="70">
        <v>3</v>
      </c>
      <c r="D256" s="234"/>
      <c r="E256" s="235"/>
      <c r="F256" s="231"/>
      <c r="G256" s="233"/>
      <c r="H256" s="233"/>
      <c r="I256" s="55"/>
      <c r="J256" s="44">
        <f>F256*G256*H256</f>
        <v>0</v>
      </c>
      <c r="K256" s="17"/>
    </row>
    <row r="257" spans="2:11" x14ac:dyDescent="0.3">
      <c r="B257" s="13"/>
      <c r="C257" s="70">
        <v>4</v>
      </c>
      <c r="D257" s="234"/>
      <c r="E257" s="235"/>
      <c r="F257" s="231"/>
      <c r="G257" s="233"/>
      <c r="H257" s="233"/>
      <c r="I257" s="361"/>
      <c r="J257" s="44">
        <f t="shared" si="33"/>
        <v>0</v>
      </c>
      <c r="K257" s="17"/>
    </row>
    <row r="258" spans="2:11" x14ac:dyDescent="0.3">
      <c r="B258" s="13"/>
      <c r="C258" s="70">
        <v>5</v>
      </c>
      <c r="D258" s="234"/>
      <c r="E258" s="235"/>
      <c r="F258" s="231"/>
      <c r="G258" s="233"/>
      <c r="H258" s="233"/>
      <c r="I258" s="55"/>
      <c r="J258" s="44">
        <f t="shared" si="33"/>
        <v>0</v>
      </c>
      <c r="K258" s="17"/>
    </row>
    <row r="259" spans="2:11" x14ac:dyDescent="0.3">
      <c r="B259" s="13"/>
      <c r="C259" s="277"/>
      <c r="D259" s="141" t="s">
        <v>112</v>
      </c>
      <c r="E259" s="172"/>
      <c r="F259" s="172"/>
      <c r="G259" s="172"/>
      <c r="H259" s="172"/>
      <c r="I259" s="172"/>
      <c r="J259" s="265">
        <f>SUM(J254:J258)</f>
        <v>0</v>
      </c>
      <c r="K259" s="17"/>
    </row>
    <row r="260" spans="2:11" x14ac:dyDescent="0.3">
      <c r="B260" s="13"/>
      <c r="C260" s="20"/>
      <c r="D260" s="19" t="s">
        <v>113</v>
      </c>
      <c r="E260" s="20"/>
      <c r="F260" s="20"/>
      <c r="G260" s="20"/>
      <c r="H260" s="20"/>
      <c r="I260" s="20"/>
      <c r="J260" s="20"/>
      <c r="K260" s="17"/>
    </row>
    <row r="261" spans="2:11" ht="3.6" customHeight="1" x14ac:dyDescent="0.3">
      <c r="B261" s="13"/>
      <c r="C261" s="47"/>
      <c r="D261" s="354"/>
      <c r="E261" s="67"/>
      <c r="F261" s="354"/>
      <c r="G261" s="639"/>
      <c r="H261" s="639"/>
      <c r="I261" s="48"/>
      <c r="J261" s="49"/>
      <c r="K261" s="17"/>
    </row>
    <row r="262" spans="2:11" x14ac:dyDescent="0.3">
      <c r="B262" s="13"/>
      <c r="C262" s="71"/>
      <c r="D262" s="92" t="s">
        <v>252</v>
      </c>
      <c r="E262" s="236"/>
      <c r="F262" s="92" t="s">
        <v>253</v>
      </c>
      <c r="G262" s="640"/>
      <c r="H262" s="640"/>
      <c r="I262" s="38"/>
      <c r="J262" s="50"/>
      <c r="K262" s="17"/>
    </row>
    <row r="263" spans="2:11" ht="6" customHeight="1" x14ac:dyDescent="0.3">
      <c r="B263" s="13"/>
      <c r="C263" s="71"/>
      <c r="D263" s="39"/>
      <c r="E263" s="38"/>
      <c r="F263" s="73"/>
      <c r="G263" s="74"/>
      <c r="H263" s="74"/>
      <c r="I263" s="38"/>
      <c r="J263" s="50"/>
      <c r="K263" s="17"/>
    </row>
    <row r="264" spans="2:11" x14ac:dyDescent="0.3">
      <c r="B264" s="13"/>
      <c r="C264" s="71"/>
      <c r="D264" s="39" t="s">
        <v>114</v>
      </c>
      <c r="E264" s="39" t="s">
        <v>116</v>
      </c>
      <c r="F264" s="39" t="s">
        <v>254</v>
      </c>
      <c r="G264" s="641" t="s">
        <v>255</v>
      </c>
      <c r="H264" s="641"/>
      <c r="I264" s="39" t="s">
        <v>23</v>
      </c>
      <c r="J264" s="75" t="s">
        <v>9</v>
      </c>
      <c r="K264" s="17"/>
    </row>
    <row r="265" spans="2:11" x14ac:dyDescent="0.3">
      <c r="B265" s="51"/>
      <c r="C265" s="76">
        <v>1</v>
      </c>
      <c r="D265" s="224"/>
      <c r="E265" s="224"/>
      <c r="F265" s="223"/>
      <c r="G265" s="642"/>
      <c r="H265" s="643"/>
      <c r="I265" s="223"/>
      <c r="J265" s="53">
        <f>((((D265*(G265+1.5))+(E265*F265))*G262)*I265)</f>
        <v>0</v>
      </c>
      <c r="K265" s="17"/>
    </row>
    <row r="266" spans="2:11" ht="3.6" customHeight="1" x14ac:dyDescent="0.3">
      <c r="B266" s="51"/>
      <c r="C266" s="47"/>
      <c r="D266" s="354"/>
      <c r="E266" s="67"/>
      <c r="F266" s="354"/>
      <c r="G266" s="639"/>
      <c r="H266" s="639"/>
      <c r="I266" s="48"/>
      <c r="J266" s="49"/>
      <c r="K266" s="17"/>
    </row>
    <row r="267" spans="2:11" x14ac:dyDescent="0.3">
      <c r="B267" s="51"/>
      <c r="C267" s="71"/>
      <c r="D267" s="92" t="s">
        <v>252</v>
      </c>
      <c r="E267" s="227"/>
      <c r="F267" s="92" t="s">
        <v>253</v>
      </c>
      <c r="G267" s="644"/>
      <c r="H267" s="644"/>
      <c r="I267" s="38"/>
      <c r="J267" s="50"/>
      <c r="K267" s="17"/>
    </row>
    <row r="268" spans="2:11" ht="6" customHeight="1" x14ac:dyDescent="0.3">
      <c r="B268" s="51"/>
      <c r="C268" s="71"/>
      <c r="D268" s="39"/>
      <c r="E268" s="38"/>
      <c r="F268" s="73"/>
      <c r="G268" s="74"/>
      <c r="H268" s="74"/>
      <c r="I268" s="38"/>
      <c r="J268" s="50"/>
      <c r="K268" s="17"/>
    </row>
    <row r="269" spans="2:11" x14ac:dyDescent="0.3">
      <c r="B269" s="51"/>
      <c r="C269" s="71"/>
      <c r="D269" s="39" t="s">
        <v>114</v>
      </c>
      <c r="E269" s="39" t="s">
        <v>116</v>
      </c>
      <c r="F269" s="39" t="s">
        <v>254</v>
      </c>
      <c r="G269" s="641" t="s">
        <v>255</v>
      </c>
      <c r="H269" s="641"/>
      <c r="I269" s="39" t="s">
        <v>23</v>
      </c>
      <c r="J269" s="75" t="s">
        <v>9</v>
      </c>
      <c r="K269" s="17"/>
    </row>
    <row r="270" spans="2:11" x14ac:dyDescent="0.3">
      <c r="B270" s="51"/>
      <c r="C270" s="76">
        <v>2</v>
      </c>
      <c r="D270" s="214"/>
      <c r="E270" s="214"/>
      <c r="F270" s="213"/>
      <c r="G270" s="642"/>
      <c r="H270" s="643"/>
      <c r="I270" s="213"/>
      <c r="J270" s="53">
        <f>((((D270*(G270+1.5))+(E270*F270))*G267)*I270)</f>
        <v>0</v>
      </c>
      <c r="K270" s="17"/>
    </row>
    <row r="271" spans="2:11" ht="3.6" customHeight="1" x14ac:dyDescent="0.3">
      <c r="B271" s="51"/>
      <c r="C271" s="47"/>
      <c r="D271" s="354"/>
      <c r="E271" s="67"/>
      <c r="F271" s="354"/>
      <c r="G271" s="639"/>
      <c r="H271" s="639"/>
      <c r="I271" s="48"/>
      <c r="J271" s="49"/>
      <c r="K271" s="17"/>
    </row>
    <row r="272" spans="2:11" x14ac:dyDescent="0.3">
      <c r="B272" s="51"/>
      <c r="C272" s="71"/>
      <c r="D272" s="92" t="s">
        <v>252</v>
      </c>
      <c r="E272" s="227"/>
      <c r="F272" s="92" t="s">
        <v>253</v>
      </c>
      <c r="G272" s="644"/>
      <c r="H272" s="644"/>
      <c r="I272" s="38"/>
      <c r="J272" s="50"/>
      <c r="K272" s="17"/>
    </row>
    <row r="273" spans="2:11" ht="6" customHeight="1" x14ac:dyDescent="0.3">
      <c r="B273" s="51"/>
      <c r="C273" s="71"/>
      <c r="D273" s="39"/>
      <c r="E273" s="38"/>
      <c r="F273" s="73"/>
      <c r="G273" s="74"/>
      <c r="H273" s="74"/>
      <c r="I273" s="38"/>
      <c r="J273" s="50"/>
      <c r="K273" s="17"/>
    </row>
    <row r="274" spans="2:11" x14ac:dyDescent="0.3">
      <c r="B274" s="51"/>
      <c r="C274" s="71"/>
      <c r="D274" s="39" t="s">
        <v>114</v>
      </c>
      <c r="E274" s="39" t="s">
        <v>116</v>
      </c>
      <c r="F274" s="39" t="s">
        <v>254</v>
      </c>
      <c r="G274" s="641" t="s">
        <v>255</v>
      </c>
      <c r="H274" s="641"/>
      <c r="I274" s="39" t="s">
        <v>23</v>
      </c>
      <c r="J274" s="75" t="s">
        <v>9</v>
      </c>
      <c r="K274" s="17"/>
    </row>
    <row r="275" spans="2:11" x14ac:dyDescent="0.3">
      <c r="B275" s="51"/>
      <c r="C275" s="76">
        <v>3</v>
      </c>
      <c r="D275" s="214"/>
      <c r="E275" s="214"/>
      <c r="F275" s="213"/>
      <c r="G275" s="642"/>
      <c r="H275" s="643"/>
      <c r="I275" s="213"/>
      <c r="J275" s="53">
        <f>((((D275*(G275+1.5))+(E275*F275))*G272)*I275)</f>
        <v>0</v>
      </c>
      <c r="K275" s="17"/>
    </row>
    <row r="276" spans="2:11" x14ac:dyDescent="0.3">
      <c r="B276" s="51"/>
      <c r="C276" s="275"/>
      <c r="D276" s="274" t="s">
        <v>119</v>
      </c>
      <c r="E276" s="274"/>
      <c r="F276" s="274"/>
      <c r="G276" s="274"/>
      <c r="H276" s="274"/>
      <c r="I276" s="274"/>
      <c r="J276" s="276">
        <f>SUM(J265,J270,J275)</f>
        <v>0</v>
      </c>
      <c r="K276" s="17"/>
    </row>
    <row r="277" spans="2:11" x14ac:dyDescent="0.3">
      <c r="B277" s="51"/>
      <c r="C277" s="18"/>
      <c r="D277" s="19" t="s">
        <v>70</v>
      </c>
      <c r="E277" s="18"/>
      <c r="F277" s="18"/>
      <c r="G277" s="18"/>
      <c r="H277" s="18"/>
      <c r="I277" s="18"/>
      <c r="J277" s="18"/>
      <c r="K277" s="17"/>
    </row>
    <row r="278" spans="2:11" x14ac:dyDescent="0.3">
      <c r="B278" s="13"/>
      <c r="C278" s="47"/>
      <c r="D278" s="352" t="s">
        <v>293</v>
      </c>
      <c r="E278" s="352" t="s">
        <v>22</v>
      </c>
      <c r="F278" s="635" t="s">
        <v>294</v>
      </c>
      <c r="G278" s="635"/>
      <c r="H278" s="635" t="s">
        <v>295</v>
      </c>
      <c r="I278" s="635"/>
      <c r="J278" s="78" t="s">
        <v>9</v>
      </c>
      <c r="K278" s="17"/>
    </row>
    <row r="279" spans="2:11" x14ac:dyDescent="0.3">
      <c r="B279" s="51"/>
      <c r="C279" s="6">
        <v>1</v>
      </c>
      <c r="D279" s="237" t="s">
        <v>37</v>
      </c>
      <c r="E279" s="238"/>
      <c r="F279" s="676" t="str">
        <f>IF(D279="Yes","Tokio Marine HCC",IF(D279="No","[enter vendor here]"," "))</f>
        <v xml:space="preserve"> </v>
      </c>
      <c r="G279" s="677"/>
      <c r="H279" s="676" t="str">
        <f>IF(D279="Yes",30,IF(D279="No"," "," "))</f>
        <v xml:space="preserve"> </v>
      </c>
      <c r="I279" s="677"/>
      <c r="J279" s="80">
        <f>IFERROR(E279*H279,0)</f>
        <v>0</v>
      </c>
      <c r="K279" s="17"/>
    </row>
    <row r="280" spans="2:11" x14ac:dyDescent="0.3">
      <c r="B280" s="51"/>
      <c r="C280" s="171"/>
      <c r="D280" s="141" t="s">
        <v>296</v>
      </c>
      <c r="E280" s="141"/>
      <c r="F280" s="141"/>
      <c r="G280" s="141"/>
      <c r="H280" s="141"/>
      <c r="I280" s="141"/>
      <c r="J280" s="265">
        <f>J279</f>
        <v>0</v>
      </c>
      <c r="K280" s="17"/>
    </row>
    <row r="281" spans="2:11" x14ac:dyDescent="0.3">
      <c r="B281" s="51"/>
      <c r="C281" s="20"/>
      <c r="D281" s="19" t="s">
        <v>256</v>
      </c>
      <c r="E281" s="20"/>
      <c r="F281" s="20"/>
      <c r="G281" s="20"/>
      <c r="H281" s="20"/>
      <c r="I281" s="20"/>
      <c r="J281" s="20"/>
      <c r="K281" s="17"/>
    </row>
    <row r="282" spans="2:11" x14ac:dyDescent="0.3">
      <c r="B282" s="13"/>
      <c r="C282" s="47"/>
      <c r="D282" s="660" t="s">
        <v>121</v>
      </c>
      <c r="E282" s="660"/>
      <c r="F282" s="228" t="s">
        <v>122</v>
      </c>
      <c r="G282" s="228" t="s">
        <v>8</v>
      </c>
      <c r="H282" s="228"/>
      <c r="I282" s="228"/>
      <c r="J282" s="78" t="s">
        <v>9</v>
      </c>
      <c r="K282" s="17"/>
    </row>
    <row r="283" spans="2:11" x14ac:dyDescent="0.3">
      <c r="B283" s="51"/>
      <c r="C283" s="81">
        <v>1</v>
      </c>
      <c r="D283" s="645" t="s">
        <v>123</v>
      </c>
      <c r="E283" s="646"/>
      <c r="F283" s="229"/>
      <c r="G283" s="217"/>
      <c r="H283" s="217"/>
      <c r="I283" s="217"/>
      <c r="J283" s="281">
        <f>F283*G283</f>
        <v>0</v>
      </c>
      <c r="K283" s="17"/>
    </row>
    <row r="284" spans="2:11" x14ac:dyDescent="0.3">
      <c r="B284" s="51"/>
      <c r="C284" s="7">
        <v>2</v>
      </c>
      <c r="D284" s="592" t="s">
        <v>257</v>
      </c>
      <c r="E284" s="593"/>
      <c r="F284" s="231"/>
      <c r="G284" s="358"/>
      <c r="H284" s="358"/>
      <c r="I284" s="358"/>
      <c r="J284" s="292">
        <f>F284*G284</f>
        <v>0</v>
      </c>
      <c r="K284" s="17"/>
    </row>
    <row r="285" spans="2:11" x14ac:dyDescent="0.3">
      <c r="B285" s="51"/>
      <c r="C285" s="7">
        <v>3</v>
      </c>
      <c r="D285" s="592" t="s">
        <v>124</v>
      </c>
      <c r="E285" s="593"/>
      <c r="F285" s="231"/>
      <c r="G285" s="358"/>
      <c r="H285" s="358"/>
      <c r="I285" s="358"/>
      <c r="J285" s="292">
        <f>F285*G285</f>
        <v>0</v>
      </c>
      <c r="K285" s="17"/>
    </row>
    <row r="286" spans="2:11" x14ac:dyDescent="0.3">
      <c r="B286" s="51"/>
      <c r="C286" s="7">
        <v>4</v>
      </c>
      <c r="D286" s="592"/>
      <c r="E286" s="593"/>
      <c r="F286" s="231"/>
      <c r="G286" s="358"/>
      <c r="H286" s="358"/>
      <c r="I286" s="358"/>
      <c r="J286" s="292">
        <f t="shared" ref="J286:J292" si="34">F286*G286</f>
        <v>0</v>
      </c>
      <c r="K286" s="17"/>
    </row>
    <row r="287" spans="2:11" x14ac:dyDescent="0.3">
      <c r="B287" s="51"/>
      <c r="C287" s="7">
        <v>5</v>
      </c>
      <c r="D287" s="645"/>
      <c r="E287" s="646"/>
      <c r="F287" s="231"/>
      <c r="G287" s="358"/>
      <c r="H287" s="358"/>
      <c r="I287" s="358"/>
      <c r="J287" s="292">
        <f t="shared" si="34"/>
        <v>0</v>
      </c>
      <c r="K287" s="17"/>
    </row>
    <row r="288" spans="2:11" x14ac:dyDescent="0.3">
      <c r="B288" s="51"/>
      <c r="C288" s="7">
        <v>6</v>
      </c>
      <c r="D288" s="592"/>
      <c r="E288" s="593"/>
      <c r="F288" s="231"/>
      <c r="G288" s="358"/>
      <c r="H288" s="358"/>
      <c r="I288" s="358"/>
      <c r="J288" s="292">
        <f t="shared" si="34"/>
        <v>0</v>
      </c>
      <c r="K288" s="17"/>
    </row>
    <row r="289" spans="2:11" x14ac:dyDescent="0.3">
      <c r="B289" s="51"/>
      <c r="C289" s="7">
        <v>7</v>
      </c>
      <c r="D289" s="592"/>
      <c r="E289" s="593"/>
      <c r="F289" s="231"/>
      <c r="G289" s="358"/>
      <c r="H289" s="358"/>
      <c r="I289" s="358"/>
      <c r="J289" s="292">
        <f t="shared" si="34"/>
        <v>0</v>
      </c>
      <c r="K289" s="17"/>
    </row>
    <row r="290" spans="2:11" x14ac:dyDescent="0.3">
      <c r="B290" s="51"/>
      <c r="C290" s="7">
        <v>8</v>
      </c>
      <c r="D290" s="592"/>
      <c r="E290" s="593"/>
      <c r="F290" s="231"/>
      <c r="G290" s="358"/>
      <c r="H290" s="358"/>
      <c r="I290" s="358"/>
      <c r="J290" s="292">
        <f t="shared" si="34"/>
        <v>0</v>
      </c>
      <c r="K290" s="17"/>
    </row>
    <row r="291" spans="2:11" x14ac:dyDescent="0.3">
      <c r="B291" s="51"/>
      <c r="C291" s="7">
        <v>9</v>
      </c>
      <c r="D291" s="645"/>
      <c r="E291" s="646"/>
      <c r="F291" s="231"/>
      <c r="G291" s="358"/>
      <c r="H291" s="358"/>
      <c r="I291" s="358"/>
      <c r="J291" s="292">
        <f t="shared" si="34"/>
        <v>0</v>
      </c>
      <c r="K291" s="17"/>
    </row>
    <row r="292" spans="2:11" x14ac:dyDescent="0.3">
      <c r="B292" s="51"/>
      <c r="C292" s="7">
        <v>10</v>
      </c>
      <c r="D292" s="592"/>
      <c r="E292" s="593"/>
      <c r="F292" s="231"/>
      <c r="G292" s="358"/>
      <c r="H292" s="358"/>
      <c r="I292" s="358"/>
      <c r="J292" s="292">
        <f t="shared" si="34"/>
        <v>0</v>
      </c>
      <c r="K292" s="17"/>
    </row>
    <row r="293" spans="2:11" x14ac:dyDescent="0.3">
      <c r="B293" s="51"/>
      <c r="C293" s="171"/>
      <c r="D293" s="141" t="s">
        <v>125</v>
      </c>
      <c r="E293" s="141"/>
      <c r="F293" s="141"/>
      <c r="G293" s="141"/>
      <c r="H293" s="141"/>
      <c r="I293" s="141"/>
      <c r="J293" s="265">
        <f>SUM(J283:J292)</f>
        <v>0</v>
      </c>
      <c r="K293" s="17"/>
    </row>
    <row r="294" spans="2:11" x14ac:dyDescent="0.3">
      <c r="B294" s="51"/>
      <c r="C294" s="20"/>
      <c r="D294" s="19" t="s">
        <v>126</v>
      </c>
      <c r="E294" s="20"/>
      <c r="F294" s="20"/>
      <c r="G294" s="20"/>
      <c r="H294" s="20"/>
      <c r="I294" s="20"/>
      <c r="J294" s="20"/>
      <c r="K294" s="17"/>
    </row>
    <row r="295" spans="2:11" x14ac:dyDescent="0.3">
      <c r="B295" s="51"/>
      <c r="C295" s="47"/>
      <c r="D295" s="352" t="s">
        <v>121</v>
      </c>
      <c r="E295" s="635" t="s">
        <v>258</v>
      </c>
      <c r="F295" s="635"/>
      <c r="G295" s="72" t="s">
        <v>127</v>
      </c>
      <c r="H295" s="72" t="s">
        <v>8</v>
      </c>
      <c r="I295" s="72"/>
      <c r="J295" s="77" t="s">
        <v>9</v>
      </c>
      <c r="K295" s="17"/>
    </row>
    <row r="296" spans="2:11" x14ac:dyDescent="0.3">
      <c r="B296" s="51"/>
      <c r="C296" s="81">
        <v>1</v>
      </c>
      <c r="D296" s="358" t="s">
        <v>292</v>
      </c>
      <c r="E296" s="636"/>
      <c r="F296" s="637"/>
      <c r="G296" s="358"/>
      <c r="H296" s="358"/>
      <c r="I296" s="358"/>
      <c r="J296" s="44">
        <f>G296*H296</f>
        <v>0</v>
      </c>
      <c r="K296" s="17"/>
    </row>
    <row r="297" spans="2:11" x14ac:dyDescent="0.3">
      <c r="B297" s="51"/>
      <c r="C297" s="7"/>
      <c r="D297" s="358"/>
      <c r="E297" s="638"/>
      <c r="F297" s="638"/>
      <c r="G297" s="358"/>
      <c r="H297" s="358"/>
      <c r="I297" s="361"/>
      <c r="J297" s="44">
        <f>G297*H297</f>
        <v>0</v>
      </c>
      <c r="K297" s="17"/>
    </row>
    <row r="298" spans="2:11" x14ac:dyDescent="0.3">
      <c r="B298" s="51"/>
      <c r="C298" s="172"/>
      <c r="D298" s="173" t="s">
        <v>128</v>
      </c>
      <c r="E298" s="174"/>
      <c r="F298" s="362"/>
      <c r="G298" s="174"/>
      <c r="H298" s="174"/>
      <c r="I298" s="174"/>
      <c r="J298" s="265">
        <f>SUM(J296:J297)</f>
        <v>0</v>
      </c>
      <c r="K298" s="17"/>
    </row>
    <row r="299" spans="2:11" ht="12" customHeight="1" x14ac:dyDescent="0.3">
      <c r="B299" s="57"/>
      <c r="C299" s="25"/>
      <c r="D299" s="25"/>
      <c r="E299" s="25"/>
      <c r="F299" s="25"/>
      <c r="G299" s="25"/>
      <c r="H299" s="25"/>
      <c r="I299" s="25"/>
      <c r="J299" s="25"/>
      <c r="K299" s="26"/>
    </row>
    <row r="300" spans="2:11" ht="12" customHeight="1" x14ac:dyDescent="0.3"/>
    <row r="301" spans="2:11" ht="12" customHeight="1" x14ac:dyDescent="0.4">
      <c r="B301" s="9"/>
      <c r="C301" s="10"/>
      <c r="D301" s="11"/>
      <c r="E301" s="10"/>
      <c r="F301" s="10"/>
      <c r="G301" s="10"/>
      <c r="H301" s="10"/>
      <c r="I301" s="10"/>
      <c r="J301" s="10"/>
      <c r="K301" s="12"/>
    </row>
    <row r="302" spans="2:11" ht="15.6" x14ac:dyDescent="0.3">
      <c r="B302" s="13"/>
      <c r="C302" s="59"/>
      <c r="D302" s="60" t="s">
        <v>262</v>
      </c>
      <c r="E302" s="61"/>
      <c r="F302" s="61"/>
      <c r="G302" s="61"/>
      <c r="H302" s="61"/>
      <c r="I302" s="61"/>
      <c r="J302" s="65">
        <f>SUM(J212, J229,J242, J247)</f>
        <v>0</v>
      </c>
      <c r="K302" s="17"/>
    </row>
    <row r="303" spans="2:11" ht="6" customHeight="1" x14ac:dyDescent="0.3">
      <c r="B303" s="13"/>
      <c r="C303" s="20"/>
      <c r="D303" s="20"/>
      <c r="E303" s="20"/>
      <c r="F303" s="20"/>
      <c r="G303" s="20"/>
      <c r="H303" s="20"/>
      <c r="I303" s="20"/>
      <c r="J303" s="21"/>
      <c r="K303" s="17"/>
    </row>
    <row r="304" spans="2:11" ht="15.6" x14ac:dyDescent="0.3">
      <c r="B304" s="13"/>
      <c r="C304" s="59"/>
      <c r="D304" s="60" t="s">
        <v>263</v>
      </c>
      <c r="E304" s="61"/>
      <c r="F304" s="61"/>
      <c r="G304" s="61"/>
      <c r="H304" s="61"/>
      <c r="I304" s="61"/>
      <c r="J304" s="65">
        <f>SUM(J259, J276, J280,J293, J298)</f>
        <v>0</v>
      </c>
      <c r="K304" s="17"/>
    </row>
    <row r="305" spans="2:11" ht="6" customHeight="1" x14ac:dyDescent="0.3">
      <c r="B305" s="13"/>
      <c r="C305" s="20"/>
      <c r="D305" s="20"/>
      <c r="E305" s="20"/>
      <c r="F305" s="20"/>
      <c r="G305" s="20"/>
      <c r="H305" s="20"/>
      <c r="I305" s="20"/>
      <c r="J305" s="21"/>
      <c r="K305" s="17"/>
    </row>
    <row r="306" spans="2:11" ht="15.6" x14ac:dyDescent="0.3">
      <c r="B306" s="13"/>
      <c r="C306" s="62"/>
      <c r="D306" s="63" t="s">
        <v>264</v>
      </c>
      <c r="E306" s="64"/>
      <c r="F306" s="64"/>
      <c r="G306" s="64"/>
      <c r="H306" s="64"/>
      <c r="I306" s="64"/>
      <c r="J306" s="66">
        <f>J302+J304</f>
        <v>0</v>
      </c>
      <c r="K306" s="17"/>
    </row>
    <row r="307" spans="2:11" ht="12" customHeight="1" x14ac:dyDescent="0.3">
      <c r="B307" s="24"/>
      <c r="C307" s="25"/>
      <c r="D307" s="25"/>
      <c r="E307" s="25"/>
      <c r="F307" s="25"/>
      <c r="G307" s="25"/>
      <c r="H307" s="25"/>
      <c r="I307" s="25"/>
      <c r="J307" s="25"/>
      <c r="K307" s="26"/>
    </row>
    <row r="308" spans="2:11" ht="12" customHeight="1" x14ac:dyDescent="0.3"/>
    <row r="309" spans="2:11" ht="21" x14ac:dyDescent="0.4">
      <c r="B309" s="33"/>
      <c r="C309" s="34"/>
      <c r="D309" s="35" t="s">
        <v>136</v>
      </c>
      <c r="E309" s="34"/>
      <c r="F309" s="34"/>
      <c r="G309" s="34"/>
      <c r="H309" s="34"/>
      <c r="I309" s="34"/>
      <c r="J309" s="34"/>
      <c r="K309" s="36"/>
    </row>
    <row r="310" spans="2:11" ht="12" customHeight="1" x14ac:dyDescent="0.3"/>
    <row r="311" spans="2:11" ht="12" customHeight="1" x14ac:dyDescent="0.4">
      <c r="B311" s="9"/>
      <c r="C311" s="10"/>
      <c r="D311" s="11"/>
      <c r="E311" s="10"/>
      <c r="F311" s="10"/>
      <c r="G311" s="10"/>
      <c r="H311" s="10"/>
      <c r="I311" s="10"/>
      <c r="J311" s="10"/>
      <c r="K311" s="12"/>
    </row>
    <row r="312" spans="2:11" ht="15.6" x14ac:dyDescent="0.3">
      <c r="B312" s="13"/>
      <c r="C312" s="14"/>
      <c r="D312" s="239" t="s">
        <v>55</v>
      </c>
      <c r="E312" s="16"/>
      <c r="F312" s="16"/>
      <c r="G312" s="16"/>
      <c r="H312" s="16"/>
      <c r="I312" s="16"/>
      <c r="J312" s="16"/>
      <c r="K312" s="17"/>
    </row>
    <row r="313" spans="2:11" ht="12" customHeight="1" x14ac:dyDescent="0.3">
      <c r="B313" s="13"/>
      <c r="C313" s="18"/>
      <c r="D313" s="19"/>
      <c r="E313" s="18"/>
      <c r="F313" s="18"/>
      <c r="G313" s="18"/>
      <c r="H313" s="18"/>
      <c r="I313" s="18"/>
      <c r="J313" s="18"/>
      <c r="K313" s="17"/>
    </row>
    <row r="314" spans="2:11" x14ac:dyDescent="0.3">
      <c r="B314" s="13"/>
      <c r="C314" s="4"/>
      <c r="D314" s="5" t="s">
        <v>130</v>
      </c>
      <c r="E314" s="360"/>
      <c r="F314" s="360"/>
      <c r="G314" s="360"/>
      <c r="H314" s="360"/>
      <c r="I314" s="360"/>
      <c r="J314" s="355" t="s">
        <v>9</v>
      </c>
      <c r="K314" s="17"/>
    </row>
    <row r="315" spans="2:11" x14ac:dyDescent="0.3">
      <c r="B315" s="13"/>
      <c r="C315" s="6"/>
      <c r="D315" s="96" t="s">
        <v>43</v>
      </c>
      <c r="E315" s="98"/>
      <c r="F315" s="98"/>
      <c r="G315" s="98"/>
      <c r="H315" s="99"/>
      <c r="I315" s="607">
        <f>J68</f>
        <v>0</v>
      </c>
      <c r="J315" s="608"/>
      <c r="K315" s="17"/>
    </row>
    <row r="316" spans="2:11" x14ac:dyDescent="0.3">
      <c r="B316" s="13"/>
      <c r="C316" s="7"/>
      <c r="D316" s="97" t="s">
        <v>63</v>
      </c>
      <c r="E316" s="100"/>
      <c r="F316" s="100"/>
      <c r="G316" s="100"/>
      <c r="H316" s="101"/>
      <c r="I316" s="594">
        <f>J70</f>
        <v>0</v>
      </c>
      <c r="J316" s="595"/>
      <c r="K316" s="17"/>
    </row>
    <row r="317" spans="2:11" x14ac:dyDescent="0.3">
      <c r="B317" s="13"/>
      <c r="C317" s="7"/>
      <c r="D317" s="97" t="s">
        <v>266</v>
      </c>
      <c r="E317" s="100"/>
      <c r="F317" s="100"/>
      <c r="G317" s="100"/>
      <c r="H317" s="101"/>
      <c r="I317" s="594">
        <f>J302</f>
        <v>0</v>
      </c>
      <c r="J317" s="595"/>
      <c r="K317" s="17"/>
    </row>
    <row r="318" spans="2:11" x14ac:dyDescent="0.3">
      <c r="B318" s="13"/>
      <c r="C318" s="7"/>
      <c r="D318" s="97" t="s">
        <v>259</v>
      </c>
      <c r="E318" s="100"/>
      <c r="F318" s="100"/>
      <c r="G318" s="100"/>
      <c r="H318" s="101"/>
      <c r="I318" s="594">
        <f>J304</f>
        <v>0</v>
      </c>
      <c r="J318" s="595"/>
      <c r="K318" s="17"/>
    </row>
    <row r="319" spans="2:11" x14ac:dyDescent="0.3">
      <c r="B319" s="13"/>
      <c r="C319" s="7"/>
      <c r="D319" s="97" t="s">
        <v>2</v>
      </c>
      <c r="E319" s="100"/>
      <c r="F319" s="100"/>
      <c r="G319" s="100"/>
      <c r="H319" s="101"/>
      <c r="I319" s="594">
        <f>J183</f>
        <v>0</v>
      </c>
      <c r="J319" s="595"/>
      <c r="K319" s="17"/>
    </row>
    <row r="320" spans="2:11" x14ac:dyDescent="0.3">
      <c r="B320" s="13"/>
      <c r="C320" s="7"/>
      <c r="D320" s="97" t="s">
        <v>97</v>
      </c>
      <c r="E320" s="100"/>
      <c r="F320" s="100"/>
      <c r="G320" s="100"/>
      <c r="H320" s="101"/>
      <c r="I320" s="594">
        <f>J185</f>
        <v>0</v>
      </c>
      <c r="J320" s="595"/>
      <c r="K320" s="17"/>
    </row>
    <row r="321" spans="2:11" x14ac:dyDescent="0.3">
      <c r="B321" s="13"/>
      <c r="C321" s="7"/>
      <c r="D321" s="97" t="s">
        <v>154</v>
      </c>
      <c r="E321" s="100"/>
      <c r="F321" s="100"/>
      <c r="G321" s="100"/>
      <c r="H321" s="101"/>
      <c r="I321" s="594">
        <f>J187</f>
        <v>0</v>
      </c>
      <c r="J321" s="595"/>
      <c r="K321" s="17"/>
    </row>
    <row r="322" spans="2:11" x14ac:dyDescent="0.3">
      <c r="B322" s="13"/>
      <c r="C322" s="7"/>
      <c r="D322" s="97" t="s">
        <v>239</v>
      </c>
      <c r="E322" s="100"/>
      <c r="F322" s="100"/>
      <c r="G322" s="100"/>
      <c r="H322" s="101"/>
      <c r="I322" s="594">
        <f>J189</f>
        <v>0</v>
      </c>
      <c r="J322" s="595"/>
      <c r="K322" s="17"/>
    </row>
    <row r="323" spans="2:11" x14ac:dyDescent="0.3">
      <c r="B323" s="13"/>
      <c r="C323" s="7"/>
      <c r="D323" s="97" t="s">
        <v>243</v>
      </c>
      <c r="E323" s="100"/>
      <c r="F323" s="100"/>
      <c r="G323" s="100"/>
      <c r="H323" s="101"/>
      <c r="I323" s="594">
        <f>J191</f>
        <v>0</v>
      </c>
      <c r="J323" s="595"/>
      <c r="K323" s="17"/>
    </row>
    <row r="324" spans="2:11" x14ac:dyDescent="0.3">
      <c r="B324" s="13"/>
      <c r="C324" s="7"/>
      <c r="D324" s="97"/>
      <c r="E324" s="109"/>
      <c r="F324" s="356"/>
      <c r="G324" s="356"/>
      <c r="H324" s="357"/>
      <c r="I324" s="594"/>
      <c r="J324" s="595"/>
      <c r="K324" s="17"/>
    </row>
    <row r="325" spans="2:11" x14ac:dyDescent="0.3">
      <c r="B325" s="13"/>
      <c r="C325" s="7"/>
      <c r="D325" s="97"/>
      <c r="E325" s="100"/>
      <c r="F325" s="100"/>
      <c r="G325" s="100"/>
      <c r="H325" s="101"/>
      <c r="I325" s="594"/>
      <c r="J325" s="595"/>
      <c r="K325" s="17"/>
    </row>
    <row r="326" spans="2:11" x14ac:dyDescent="0.3">
      <c r="B326" s="13"/>
      <c r="C326" s="7"/>
      <c r="D326" s="97"/>
      <c r="E326" s="100"/>
      <c r="F326" s="100"/>
      <c r="G326" s="100"/>
      <c r="H326" s="101"/>
      <c r="I326" s="594"/>
      <c r="J326" s="595"/>
      <c r="K326" s="17"/>
    </row>
    <row r="327" spans="2:11" x14ac:dyDescent="0.3">
      <c r="B327" s="13"/>
      <c r="C327" s="102"/>
      <c r="D327" s="103" t="s">
        <v>133</v>
      </c>
      <c r="E327" s="103"/>
      <c r="F327" s="103"/>
      <c r="G327" s="103"/>
      <c r="H327" s="103"/>
      <c r="I327" s="650">
        <f>SUM(I315:J326)</f>
        <v>0</v>
      </c>
      <c r="J327" s="651"/>
      <c r="K327" s="17"/>
    </row>
    <row r="328" spans="2:11" x14ac:dyDescent="0.3">
      <c r="B328" s="13"/>
      <c r="C328" s="104"/>
      <c r="D328" s="105" t="s">
        <v>134</v>
      </c>
      <c r="E328" s="105"/>
      <c r="F328" s="105"/>
      <c r="G328" s="105"/>
      <c r="H328" s="105"/>
      <c r="I328" s="652">
        <f>SUM(I315:J318,I320:J323)</f>
        <v>0</v>
      </c>
      <c r="J328" s="653"/>
      <c r="K328" s="17"/>
    </row>
    <row r="329" spans="2:11" x14ac:dyDescent="0.3">
      <c r="B329" s="13"/>
      <c r="C329" s="106"/>
      <c r="D329" s="121" t="str">
        <f>VLOOKUP(D312,Lists!B25:C29,2,FALSE)</f>
        <v xml:space="preserve">   </v>
      </c>
      <c r="E329" s="121"/>
      <c r="F329" s="121"/>
      <c r="G329" s="121"/>
      <c r="H329" s="121"/>
      <c r="I329" s="674">
        <v>0</v>
      </c>
      <c r="J329" s="675"/>
      <c r="K329" s="17"/>
    </row>
    <row r="330" spans="2:11" x14ac:dyDescent="0.3">
      <c r="B330" s="13"/>
      <c r="C330" s="107"/>
      <c r="D330" s="108" t="s">
        <v>136</v>
      </c>
      <c r="E330" s="108"/>
      <c r="F330" s="108"/>
      <c r="G330" s="108"/>
      <c r="H330" s="108"/>
      <c r="I330" s="656">
        <f>IFERROR(I328*I329,I328*0)</f>
        <v>0</v>
      </c>
      <c r="J330" s="657"/>
      <c r="K330" s="17"/>
    </row>
    <row r="331" spans="2:11" ht="12" customHeight="1" x14ac:dyDescent="0.3">
      <c r="B331" s="24"/>
      <c r="C331" s="89"/>
      <c r="D331" s="89"/>
      <c r="E331" s="89"/>
      <c r="F331" s="89"/>
      <c r="G331" s="89"/>
      <c r="H331" s="89"/>
      <c r="I331" s="89"/>
      <c r="J331" s="89"/>
      <c r="K331" s="26"/>
    </row>
    <row r="332" spans="2:11" ht="12" customHeight="1" x14ac:dyDescent="0.3">
      <c r="C332" s="1"/>
      <c r="D332" s="1"/>
      <c r="E332" s="1"/>
      <c r="F332" s="1"/>
      <c r="G332" s="1"/>
      <c r="H332" s="1"/>
      <c r="I332" s="1"/>
      <c r="J332" s="1"/>
    </row>
    <row r="333" spans="2:11" ht="12" customHeight="1" x14ac:dyDescent="0.4">
      <c r="B333" s="9"/>
      <c r="C333" s="10"/>
      <c r="D333" s="11"/>
      <c r="E333" s="10"/>
      <c r="F333" s="10"/>
      <c r="G333" s="10"/>
      <c r="H333" s="10"/>
      <c r="I333" s="10"/>
      <c r="J333" s="10"/>
      <c r="K333" s="111"/>
    </row>
    <row r="334" spans="2:11" ht="15.6" x14ac:dyDescent="0.3">
      <c r="B334" s="13"/>
      <c r="C334" s="59"/>
      <c r="D334" s="60" t="s">
        <v>137</v>
      </c>
      <c r="E334" s="61"/>
      <c r="F334" s="61"/>
      <c r="G334" s="61"/>
      <c r="H334" s="61"/>
      <c r="I334" s="61"/>
      <c r="J334" s="65">
        <f>I327</f>
        <v>0</v>
      </c>
      <c r="K334" s="88"/>
    </row>
    <row r="335" spans="2:11" ht="6" customHeight="1" x14ac:dyDescent="0.3">
      <c r="B335" s="13"/>
      <c r="C335" s="20"/>
      <c r="D335" s="20"/>
      <c r="E335" s="20"/>
      <c r="F335" s="20"/>
      <c r="G335" s="20"/>
      <c r="H335" s="20"/>
      <c r="I335" s="20"/>
      <c r="J335" s="21"/>
      <c r="K335" s="88"/>
    </row>
    <row r="336" spans="2:11" ht="15.6" x14ac:dyDescent="0.3">
      <c r="B336" s="13"/>
      <c r="C336" s="59"/>
      <c r="D336" s="60" t="s">
        <v>138</v>
      </c>
      <c r="E336" s="61"/>
      <c r="F336" s="61"/>
      <c r="G336" s="61"/>
      <c r="H336" s="61"/>
      <c r="I336" s="61"/>
      <c r="J336" s="65">
        <f>I330</f>
        <v>0</v>
      </c>
      <c r="K336" s="88"/>
    </row>
    <row r="337" spans="2:11" ht="6" customHeight="1" x14ac:dyDescent="0.3">
      <c r="B337" s="13"/>
      <c r="C337" s="20"/>
      <c r="D337" s="20"/>
      <c r="E337" s="20"/>
      <c r="F337" s="20"/>
      <c r="G337" s="20"/>
      <c r="H337" s="20"/>
      <c r="I337" s="20"/>
      <c r="J337" s="21"/>
      <c r="K337" s="88"/>
    </row>
    <row r="338" spans="2:11" ht="15.6" x14ac:dyDescent="0.3">
      <c r="B338" s="13"/>
      <c r="C338" s="62"/>
      <c r="D338" s="63" t="s">
        <v>297</v>
      </c>
      <c r="E338" s="64"/>
      <c r="F338" s="64"/>
      <c r="G338" s="64"/>
      <c r="H338" s="64"/>
      <c r="I338" s="64"/>
      <c r="J338" s="66">
        <f>(J334+J336)</f>
        <v>0</v>
      </c>
      <c r="K338" s="88"/>
    </row>
    <row r="339" spans="2:11" ht="12" customHeight="1" x14ac:dyDescent="0.3">
      <c r="B339" s="24"/>
      <c r="C339" s="25"/>
      <c r="D339" s="25"/>
      <c r="E339" s="25"/>
      <c r="F339" s="25"/>
      <c r="G339" s="25"/>
      <c r="H339" s="25"/>
      <c r="I339" s="25"/>
      <c r="J339" s="25"/>
      <c r="K339" s="26"/>
    </row>
  </sheetData>
  <mergeCells count="252">
    <mergeCell ref="I325:J325"/>
    <mergeCell ref="I326:J326"/>
    <mergeCell ref="I327:J327"/>
    <mergeCell ref="I328:J328"/>
    <mergeCell ref="I329:J329"/>
    <mergeCell ref="I330:J330"/>
    <mergeCell ref="I319:J319"/>
    <mergeCell ref="I320:J320"/>
    <mergeCell ref="I321:J321"/>
    <mergeCell ref="I322:J322"/>
    <mergeCell ref="I323:J323"/>
    <mergeCell ref="I324:J324"/>
    <mergeCell ref="E296:F296"/>
    <mergeCell ref="E297:F297"/>
    <mergeCell ref="I315:J315"/>
    <mergeCell ref="I316:J316"/>
    <mergeCell ref="I317:J317"/>
    <mergeCell ref="I318:J318"/>
    <mergeCell ref="D288:E288"/>
    <mergeCell ref="D289:E289"/>
    <mergeCell ref="D290:E290"/>
    <mergeCell ref="D291:E291"/>
    <mergeCell ref="D292:E292"/>
    <mergeCell ref="E295:F295"/>
    <mergeCell ref="D282:E282"/>
    <mergeCell ref="D283:E283"/>
    <mergeCell ref="D284:E284"/>
    <mergeCell ref="D285:E285"/>
    <mergeCell ref="D286:E286"/>
    <mergeCell ref="D287:E287"/>
    <mergeCell ref="G274:H274"/>
    <mergeCell ref="G275:H275"/>
    <mergeCell ref="F278:G278"/>
    <mergeCell ref="H278:I278"/>
    <mergeCell ref="F279:G279"/>
    <mergeCell ref="H279:I279"/>
    <mergeCell ref="G266:H266"/>
    <mergeCell ref="G267:H267"/>
    <mergeCell ref="G269:H269"/>
    <mergeCell ref="G270:H270"/>
    <mergeCell ref="G271:H271"/>
    <mergeCell ref="G272:H272"/>
    <mergeCell ref="E245:F245"/>
    <mergeCell ref="E246:F246"/>
    <mergeCell ref="G261:H261"/>
    <mergeCell ref="G262:H262"/>
    <mergeCell ref="G264:H264"/>
    <mergeCell ref="G265:H265"/>
    <mergeCell ref="D237:E237"/>
    <mergeCell ref="D238:E238"/>
    <mergeCell ref="D239:E239"/>
    <mergeCell ref="D240:E240"/>
    <mergeCell ref="D241:E241"/>
    <mergeCell ref="E244:F244"/>
    <mergeCell ref="D231:E231"/>
    <mergeCell ref="D232:E232"/>
    <mergeCell ref="D233:E233"/>
    <mergeCell ref="D234:E234"/>
    <mergeCell ref="D235:E235"/>
    <mergeCell ref="D236:E236"/>
    <mergeCell ref="G222:H222"/>
    <mergeCell ref="G223:H223"/>
    <mergeCell ref="G224:H224"/>
    <mergeCell ref="G225:H225"/>
    <mergeCell ref="G227:H227"/>
    <mergeCell ref="G228:H228"/>
    <mergeCell ref="G214:H214"/>
    <mergeCell ref="G215:H215"/>
    <mergeCell ref="G217:H217"/>
    <mergeCell ref="G218:H218"/>
    <mergeCell ref="G219:H219"/>
    <mergeCell ref="G220:H220"/>
    <mergeCell ref="C206:C207"/>
    <mergeCell ref="D206:D207"/>
    <mergeCell ref="C208:C209"/>
    <mergeCell ref="D208:D209"/>
    <mergeCell ref="C210:C211"/>
    <mergeCell ref="D210:D211"/>
    <mergeCell ref="I179:J179"/>
    <mergeCell ref="E200:J200"/>
    <mergeCell ref="C202:C203"/>
    <mergeCell ref="D202:D203"/>
    <mergeCell ref="C204:C205"/>
    <mergeCell ref="D204:D205"/>
    <mergeCell ref="D176:E176"/>
    <mergeCell ref="I176:J176"/>
    <mergeCell ref="D177:E177"/>
    <mergeCell ref="I177:J177"/>
    <mergeCell ref="D178:E178"/>
    <mergeCell ref="I178:J178"/>
    <mergeCell ref="D173:E173"/>
    <mergeCell ref="I173:J173"/>
    <mergeCell ref="D174:E174"/>
    <mergeCell ref="I174:J174"/>
    <mergeCell ref="D175:E175"/>
    <mergeCell ref="I175:J175"/>
    <mergeCell ref="D170:E170"/>
    <mergeCell ref="I170:J170"/>
    <mergeCell ref="D171:E171"/>
    <mergeCell ref="I171:J171"/>
    <mergeCell ref="D172:E172"/>
    <mergeCell ref="I172:J172"/>
    <mergeCell ref="D161:E161"/>
    <mergeCell ref="I161:J161"/>
    <mergeCell ref="I162:J162"/>
    <mergeCell ref="D168:E168"/>
    <mergeCell ref="I168:J168"/>
    <mergeCell ref="D169:E169"/>
    <mergeCell ref="I169:J169"/>
    <mergeCell ref="D158:E158"/>
    <mergeCell ref="I158:J158"/>
    <mergeCell ref="D159:E159"/>
    <mergeCell ref="I159:J159"/>
    <mergeCell ref="D160:E160"/>
    <mergeCell ref="I160:J160"/>
    <mergeCell ref="D155:E155"/>
    <mergeCell ref="I155:J155"/>
    <mergeCell ref="D156:E156"/>
    <mergeCell ref="I156:J156"/>
    <mergeCell ref="D157:E157"/>
    <mergeCell ref="I157:J157"/>
    <mergeCell ref="D152:E152"/>
    <mergeCell ref="I152:J152"/>
    <mergeCell ref="D153:E153"/>
    <mergeCell ref="I153:J153"/>
    <mergeCell ref="D154:E154"/>
    <mergeCell ref="I154:J154"/>
    <mergeCell ref="D143:E143"/>
    <mergeCell ref="I143:J143"/>
    <mergeCell ref="D144:E144"/>
    <mergeCell ref="I144:J144"/>
    <mergeCell ref="I145:J145"/>
    <mergeCell ref="D151:E151"/>
    <mergeCell ref="I151:J151"/>
    <mergeCell ref="D140:E140"/>
    <mergeCell ref="I140:J140"/>
    <mergeCell ref="D141:E141"/>
    <mergeCell ref="I141:J141"/>
    <mergeCell ref="D142:E142"/>
    <mergeCell ref="I142:J142"/>
    <mergeCell ref="D137:E137"/>
    <mergeCell ref="I137:J137"/>
    <mergeCell ref="D138:E138"/>
    <mergeCell ref="I138:J138"/>
    <mergeCell ref="D139:E139"/>
    <mergeCell ref="I139:J139"/>
    <mergeCell ref="I128:J128"/>
    <mergeCell ref="D134:E134"/>
    <mergeCell ref="I134:J134"/>
    <mergeCell ref="D135:E135"/>
    <mergeCell ref="I135:J135"/>
    <mergeCell ref="D136:E136"/>
    <mergeCell ref="I136:J136"/>
    <mergeCell ref="D125:E125"/>
    <mergeCell ref="I125:J125"/>
    <mergeCell ref="D126:E126"/>
    <mergeCell ref="I126:J126"/>
    <mergeCell ref="D127:E127"/>
    <mergeCell ref="I127:J127"/>
    <mergeCell ref="D122:E122"/>
    <mergeCell ref="I122:J122"/>
    <mergeCell ref="D123:E123"/>
    <mergeCell ref="I123:J123"/>
    <mergeCell ref="D124:E124"/>
    <mergeCell ref="I124:J124"/>
    <mergeCell ref="D119:E119"/>
    <mergeCell ref="I119:J119"/>
    <mergeCell ref="D120:E120"/>
    <mergeCell ref="I120:J120"/>
    <mergeCell ref="D121:E121"/>
    <mergeCell ref="I121:J121"/>
    <mergeCell ref="D116:E116"/>
    <mergeCell ref="I116:J116"/>
    <mergeCell ref="D117:E117"/>
    <mergeCell ref="I117:J117"/>
    <mergeCell ref="D118:E118"/>
    <mergeCell ref="I118:J118"/>
    <mergeCell ref="D113:E113"/>
    <mergeCell ref="I113:J113"/>
    <mergeCell ref="D114:E114"/>
    <mergeCell ref="I114:J114"/>
    <mergeCell ref="D115:E115"/>
    <mergeCell ref="I115:J115"/>
    <mergeCell ref="D110:E110"/>
    <mergeCell ref="I110:J110"/>
    <mergeCell ref="D111:E111"/>
    <mergeCell ref="I111:J111"/>
    <mergeCell ref="D112:E112"/>
    <mergeCell ref="I112:J112"/>
    <mergeCell ref="D107:E107"/>
    <mergeCell ref="I107:J107"/>
    <mergeCell ref="D108:E108"/>
    <mergeCell ref="I108:J108"/>
    <mergeCell ref="D109:E109"/>
    <mergeCell ref="I109:J109"/>
    <mergeCell ref="D104:E104"/>
    <mergeCell ref="I104:J104"/>
    <mergeCell ref="D105:E105"/>
    <mergeCell ref="I105:J105"/>
    <mergeCell ref="D106:E106"/>
    <mergeCell ref="I106:J106"/>
    <mergeCell ref="D101:E101"/>
    <mergeCell ref="I101:J101"/>
    <mergeCell ref="D102:E102"/>
    <mergeCell ref="I102:J102"/>
    <mergeCell ref="D103:E103"/>
    <mergeCell ref="I103:J103"/>
    <mergeCell ref="D98:E98"/>
    <mergeCell ref="I98:J98"/>
    <mergeCell ref="D99:E99"/>
    <mergeCell ref="I99:J99"/>
    <mergeCell ref="D100:E100"/>
    <mergeCell ref="I100:J100"/>
    <mergeCell ref="D89:E89"/>
    <mergeCell ref="I89:J89"/>
    <mergeCell ref="D90:E90"/>
    <mergeCell ref="I90:J90"/>
    <mergeCell ref="I91:J91"/>
    <mergeCell ref="D97:E97"/>
    <mergeCell ref="I97:J97"/>
    <mergeCell ref="D86:E86"/>
    <mergeCell ref="I86:J86"/>
    <mergeCell ref="D87:E87"/>
    <mergeCell ref="I87:J87"/>
    <mergeCell ref="D88:E88"/>
    <mergeCell ref="I88:J88"/>
    <mergeCell ref="D83:E83"/>
    <mergeCell ref="I83:J83"/>
    <mergeCell ref="D84:E84"/>
    <mergeCell ref="I84:J84"/>
    <mergeCell ref="D85:E85"/>
    <mergeCell ref="I85:J85"/>
    <mergeCell ref="D81:E81"/>
    <mergeCell ref="I81:J81"/>
    <mergeCell ref="D82:E82"/>
    <mergeCell ref="I82:J82"/>
    <mergeCell ref="G7:H7"/>
    <mergeCell ref="I7:J7"/>
    <mergeCell ref="E8:F8"/>
    <mergeCell ref="G8:H8"/>
    <mergeCell ref="I8:J8"/>
    <mergeCell ref="E15:J15"/>
    <mergeCell ref="C2:J2"/>
    <mergeCell ref="C4:D4"/>
    <mergeCell ref="E4:J4"/>
    <mergeCell ref="G5:H5"/>
    <mergeCell ref="I5:J5"/>
    <mergeCell ref="E6:F6"/>
    <mergeCell ref="G6:H6"/>
    <mergeCell ref="I6:J6"/>
    <mergeCell ref="D80:E80"/>
    <mergeCell ref="I80:J80"/>
  </mergeCells>
  <conditionalFormatting sqref="F98:F127">
    <cfRule type="containsText" dxfId="2" priority="1" operator="containsText" text="Yes">
      <formula>NOT(ISERROR(SEARCH("Yes",F98)))</formula>
    </cfRule>
  </conditionalFormatting>
  <dataValidations count="2">
    <dataValidation type="custom" showInputMessage="1" showErrorMessage="1" sqref="F279" xr:uid="{00000000-0002-0000-0600-000000000000}">
      <formula1>D279="No"</formula1>
    </dataValidation>
    <dataValidation showInputMessage="1" showErrorMessage="1" sqref="I329:J329" xr:uid="{00000000-0002-0000-0600-000001000000}"/>
  </dataValidations>
  <pageMargins left="0.7" right="0.7" top="0.75" bottom="0.75" header="0.3" footer="0.3"/>
  <pageSetup scale="76" fitToHeight="0" orientation="portrait" horizontalDpi="1200" verticalDpi="1200" r:id="rId1"/>
  <headerFooter>
    <oddFooter>&amp;L&amp;D&amp;C&amp;A&amp;R&amp;P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2000000}">
          <x14:formula1>
            <xm:f>Lists!$B$19:$B$21</xm:f>
          </x14:formula1>
          <xm:sqref>D15</xm:sqref>
        </x14:dataValidation>
        <x14:dataValidation type="list" allowBlank="1" showInputMessage="1" showErrorMessage="1" xr:uid="{00000000-0002-0000-0600-000003000000}">
          <x14:formula1>
            <xm:f>Lists!$B$14:$B$15</xm:f>
          </x14:formula1>
          <xm:sqref>F81:F90 F98:F127 F135:F144</xm:sqref>
        </x14:dataValidation>
        <x14:dataValidation type="list" allowBlank="1" showInputMessage="1" showErrorMessage="1" xr:uid="{00000000-0002-0000-0600-000004000000}">
          <x14:formula1>
            <xm:f>Lists!$B$33:$B$35</xm:f>
          </x14:formula1>
          <xm:sqref>D52</xm:sqref>
        </x14:dataValidation>
        <x14:dataValidation type="list" allowBlank="1" showInputMessage="1" showErrorMessage="1" xr:uid="{00000000-0002-0000-0600-000005000000}">
          <x14:formula1>
            <xm:f>Lists!$B$39:$B$41</xm:f>
          </x14:formula1>
          <xm:sqref>D279</xm:sqref>
        </x14:dataValidation>
        <x14:dataValidation type="list" allowBlank="1" showInputMessage="1" showErrorMessage="1" xr:uid="{00000000-0002-0000-0600-000006000000}">
          <x14:formula1>
            <xm:f>Lists!$B$25:$B$29</xm:f>
          </x14:formula1>
          <xm:sqref>D312</xm:sqref>
        </x14:dataValidation>
        <x14:dataValidation type="list" allowBlank="1" showInputMessage="1" showErrorMessage="1" xr:uid="{00000000-0002-0000-0600-000007000000}">
          <x14:formula1>
            <xm:f>Lists!$B$4:$B$11</xm:f>
          </x14:formula1>
          <xm:sqref>D202:D211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pageSetUpPr fitToPage="1"/>
  </sheetPr>
  <dimension ref="B1:Q270"/>
  <sheetViews>
    <sheetView showGridLines="0" showZeros="0" topLeftCell="B1" zoomScaleNormal="100" workbookViewId="0">
      <selection activeCell="D8" sqref="D8:J11"/>
    </sheetView>
  </sheetViews>
  <sheetFormatPr defaultRowHeight="14.4" x14ac:dyDescent="0.3"/>
  <cols>
    <col min="1" max="1" width="0" hidden="1" customWidth="1"/>
    <col min="2" max="2" width="3.6640625" customWidth="1"/>
    <col min="3" max="3" width="2.6640625" customWidth="1"/>
    <col min="4" max="4" width="7.109375" customWidth="1"/>
    <col min="5" max="5" width="23.6640625" customWidth="1"/>
    <col min="6" max="6" width="22" customWidth="1"/>
    <col min="7" max="7" width="20.5546875" customWidth="1"/>
    <col min="8" max="8" width="12.109375" customWidth="1"/>
    <col min="9" max="9" width="10.88671875" customWidth="1"/>
    <col min="10" max="10" width="10.6640625" customWidth="1"/>
    <col min="11" max="11" width="12.5546875" customWidth="1"/>
    <col min="12" max="12" width="12.5546875" style="1" customWidth="1"/>
    <col min="13" max="13" width="2.6640625" customWidth="1"/>
  </cols>
  <sheetData>
    <row r="1" spans="3:17" x14ac:dyDescent="0.3">
      <c r="C1" s="31"/>
      <c r="D1" s="31"/>
    </row>
    <row r="2" spans="3:17" ht="34.5" customHeight="1" x14ac:dyDescent="0.3">
      <c r="C2" s="689" t="s">
        <v>300</v>
      </c>
      <c r="D2" s="689"/>
      <c r="E2" s="689"/>
      <c r="F2" s="689"/>
      <c r="G2" s="689"/>
      <c r="H2" s="689"/>
      <c r="I2" s="689"/>
      <c r="J2" s="689"/>
      <c r="K2" s="689"/>
      <c r="L2" s="689"/>
      <c r="M2" s="279"/>
      <c r="N2" s="182"/>
      <c r="O2" s="182"/>
      <c r="P2" s="182"/>
      <c r="Q2" s="182"/>
    </row>
    <row r="3" spans="3:17" ht="73.650000000000006" customHeight="1" x14ac:dyDescent="0.3">
      <c r="C3" s="272"/>
      <c r="D3" s="690" t="s">
        <v>301</v>
      </c>
      <c r="E3" s="691"/>
      <c r="F3" s="691"/>
      <c r="G3" s="691"/>
      <c r="H3" s="691"/>
      <c r="I3" s="691"/>
      <c r="J3" s="691"/>
      <c r="K3" s="691"/>
      <c r="L3" s="691"/>
      <c r="N3" s="182"/>
      <c r="O3" s="182"/>
      <c r="P3" s="182"/>
      <c r="Q3" s="182"/>
    </row>
    <row r="4" spans="3:17" ht="21" x14ac:dyDescent="0.4">
      <c r="C4" s="9"/>
      <c r="D4" s="10"/>
      <c r="E4" s="11" t="s">
        <v>227</v>
      </c>
      <c r="F4" s="10"/>
      <c r="G4" s="10"/>
      <c r="H4" s="10"/>
      <c r="I4" s="10"/>
      <c r="J4" s="10"/>
      <c r="K4" s="10"/>
      <c r="L4" s="144"/>
      <c r="M4" s="12"/>
    </row>
    <row r="5" spans="3:17" ht="12" customHeight="1" x14ac:dyDescent="0.4">
      <c r="C5" s="115"/>
      <c r="D5" s="115"/>
      <c r="E5" s="116"/>
      <c r="F5" s="115"/>
      <c r="G5" s="115"/>
      <c r="H5" s="115"/>
      <c r="I5" s="115"/>
      <c r="J5" s="115"/>
      <c r="K5" s="115"/>
      <c r="L5" s="145"/>
      <c r="M5" s="115"/>
    </row>
    <row r="6" spans="3:17" ht="12" customHeight="1" x14ac:dyDescent="0.4">
      <c r="C6" s="13"/>
      <c r="D6" s="20"/>
      <c r="E6" s="117"/>
      <c r="F6" s="20"/>
      <c r="G6" s="20"/>
      <c r="H6" s="20"/>
      <c r="I6" s="20"/>
      <c r="J6" s="20"/>
      <c r="K6" s="20"/>
      <c r="L6" s="18"/>
      <c r="M6" s="17"/>
    </row>
    <row r="7" spans="3:17" ht="15.6" x14ac:dyDescent="0.3">
      <c r="C7" s="13"/>
      <c r="D7" s="14"/>
      <c r="E7" s="15" t="s">
        <v>43</v>
      </c>
      <c r="F7" s="16"/>
      <c r="G7" s="16"/>
      <c r="H7" s="16"/>
      <c r="I7" s="16"/>
      <c r="J7" s="16"/>
      <c r="K7" s="16"/>
      <c r="L7" s="146"/>
      <c r="M7" s="17"/>
    </row>
    <row r="8" spans="3:17" ht="12" customHeight="1" x14ac:dyDescent="0.3">
      <c r="C8" s="13"/>
      <c r="D8" s="18"/>
      <c r="E8" s="19"/>
      <c r="F8" s="18"/>
      <c r="G8" s="18"/>
      <c r="H8" s="18"/>
      <c r="I8" s="18"/>
      <c r="J8" s="18"/>
      <c r="K8" s="18"/>
      <c r="L8" s="18"/>
      <c r="M8" s="17"/>
    </row>
    <row r="9" spans="3:17" x14ac:dyDescent="0.3">
      <c r="C9" s="13"/>
      <c r="D9" s="127"/>
      <c r="E9" s="352" t="s">
        <v>87</v>
      </c>
      <c r="F9" s="352" t="s">
        <v>88</v>
      </c>
      <c r="G9" s="352" t="s">
        <v>89</v>
      </c>
      <c r="H9" s="352" t="s">
        <v>230</v>
      </c>
      <c r="I9" s="352" t="s">
        <v>69</v>
      </c>
      <c r="J9" s="352" t="s">
        <v>302</v>
      </c>
      <c r="K9" s="352" t="s">
        <v>9</v>
      </c>
      <c r="L9" s="337" t="s">
        <v>303</v>
      </c>
      <c r="M9" s="17"/>
    </row>
    <row r="10" spans="3:17" ht="15" customHeight="1" x14ac:dyDescent="0.3">
      <c r="C10" s="13"/>
      <c r="D10" s="6">
        <v>1</v>
      </c>
      <c r="E10" s="240" t="str">
        <f>Primary!D20</f>
        <v>Wages for three Doctors</v>
      </c>
      <c r="F10" s="240">
        <f>Primary!E20</f>
        <v>0</v>
      </c>
      <c r="G10" s="240">
        <f>Primary!F20</f>
        <v>0</v>
      </c>
      <c r="H10" s="79">
        <f>Primary!G20</f>
        <v>0</v>
      </c>
      <c r="I10" s="308">
        <f>Primary!H20</f>
        <v>0</v>
      </c>
      <c r="J10" s="27">
        <f>Primary!I20</f>
        <v>0</v>
      </c>
      <c r="K10" s="157">
        <f>IF(E8="Hourly",H10*I10,IF(E8="Level of Effort",(H10*I10)*J10,0))</f>
        <v>0</v>
      </c>
      <c r="L10" s="286"/>
      <c r="M10" s="17"/>
    </row>
    <row r="11" spans="3:17" ht="15" customHeight="1" x14ac:dyDescent="0.3">
      <c r="C11" s="13"/>
      <c r="D11" s="7">
        <v>2</v>
      </c>
      <c r="E11" s="176">
        <f>Primary!D21</f>
        <v>0</v>
      </c>
      <c r="F11" s="176">
        <f>Primary!E21</f>
        <v>0</v>
      </c>
      <c r="G11" s="176">
        <f>Primary!F21</f>
        <v>0</v>
      </c>
      <c r="H11" s="42">
        <f>Primary!G21</f>
        <v>0</v>
      </c>
      <c r="I11" s="309">
        <f>Primary!H21</f>
        <v>0</v>
      </c>
      <c r="J11" s="28">
        <f>Primary!I21</f>
        <v>0</v>
      </c>
      <c r="K11" s="157">
        <f>IF(E8="Hourly",H11*I11,IF(E8="Level of Effort",(H11*I11)*J11,0))</f>
        <v>0</v>
      </c>
      <c r="L11" s="287"/>
      <c r="M11" s="17"/>
    </row>
    <row r="12" spans="3:17" ht="15" customHeight="1" x14ac:dyDescent="0.3">
      <c r="C12" s="13"/>
      <c r="D12" s="7">
        <v>3</v>
      </c>
      <c r="E12" s="176">
        <f>Primary!D22</f>
        <v>0</v>
      </c>
      <c r="F12" s="176">
        <f>Primary!E22</f>
        <v>0</v>
      </c>
      <c r="G12" s="176">
        <f>Primary!F22</f>
        <v>0</v>
      </c>
      <c r="H12" s="42">
        <f>Primary!G22</f>
        <v>0</v>
      </c>
      <c r="I12" s="309">
        <f>Primary!H22</f>
        <v>0</v>
      </c>
      <c r="J12" s="28">
        <f>Primary!I22</f>
        <v>0</v>
      </c>
      <c r="K12" s="157">
        <f>IF(E8="Hourly",H12*I12,IF(E8="Level of Effort",(H12*I12)*J12,0))</f>
        <v>0</v>
      </c>
      <c r="L12" s="287"/>
      <c r="M12" s="17"/>
    </row>
    <row r="13" spans="3:17" ht="15" customHeight="1" x14ac:dyDescent="0.3">
      <c r="C13" s="13"/>
      <c r="D13" s="7">
        <v>4</v>
      </c>
      <c r="E13" s="240">
        <f>Primary!D23</f>
        <v>0</v>
      </c>
      <c r="F13" s="240">
        <f>Primary!E23</f>
        <v>0</v>
      </c>
      <c r="G13" s="240">
        <f>Primary!F23</f>
        <v>0</v>
      </c>
      <c r="H13" s="79">
        <f>Primary!G23</f>
        <v>0</v>
      </c>
      <c r="I13" s="308">
        <f>Primary!H23</f>
        <v>0</v>
      </c>
      <c r="J13" s="27">
        <f>Primary!I23</f>
        <v>0</v>
      </c>
      <c r="K13" s="157">
        <f>IF(E8="Hourly",H13*I13,IF(E8="Level of Effort",(H13*I13)*J13,0))</f>
        <v>0</v>
      </c>
      <c r="L13" s="287"/>
      <c r="M13" s="17"/>
    </row>
    <row r="14" spans="3:17" ht="15" customHeight="1" x14ac:dyDescent="0.3">
      <c r="C14" s="13"/>
      <c r="D14" s="7">
        <v>5</v>
      </c>
      <c r="E14" s="176">
        <f>Primary!D24</f>
        <v>0</v>
      </c>
      <c r="F14" s="176">
        <f>Primary!E24</f>
        <v>0</v>
      </c>
      <c r="G14" s="176">
        <f>Primary!F24</f>
        <v>0</v>
      </c>
      <c r="H14" s="42">
        <f>Primary!G24</f>
        <v>0</v>
      </c>
      <c r="I14" s="309">
        <f>Primary!H24</f>
        <v>0</v>
      </c>
      <c r="J14" s="28">
        <f>Primary!I24</f>
        <v>0</v>
      </c>
      <c r="K14" s="157">
        <f>IF(E8="Hourly",H14*I14,IF(E8="Level of Effort",(H14*I14)*J14,0))</f>
        <v>0</v>
      </c>
      <c r="L14" s="287"/>
      <c r="M14" s="17"/>
    </row>
    <row r="15" spans="3:17" ht="15" customHeight="1" x14ac:dyDescent="0.3">
      <c r="C15" s="13"/>
      <c r="D15" s="7">
        <v>6</v>
      </c>
      <c r="E15" s="176">
        <f>Primary!D25</f>
        <v>0</v>
      </c>
      <c r="F15" s="176">
        <f>Primary!E25</f>
        <v>0</v>
      </c>
      <c r="G15" s="176">
        <f>Primary!F25</f>
        <v>0</v>
      </c>
      <c r="H15" s="42">
        <f>Primary!G25</f>
        <v>0</v>
      </c>
      <c r="I15" s="309">
        <f>Primary!H25</f>
        <v>0</v>
      </c>
      <c r="J15" s="28">
        <f>Primary!I25</f>
        <v>0</v>
      </c>
      <c r="K15" s="157">
        <f>IF(E8="Hourly",H15*I15,IF(E8="Level of Effort",(H15*I15)*J15,0))</f>
        <v>0</v>
      </c>
      <c r="L15" s="287"/>
      <c r="M15" s="17"/>
    </row>
    <row r="16" spans="3:17" ht="15" customHeight="1" x14ac:dyDescent="0.3">
      <c r="C16" s="13"/>
      <c r="D16" s="7">
        <v>7</v>
      </c>
      <c r="E16" s="240">
        <f>Primary!D26</f>
        <v>0</v>
      </c>
      <c r="F16" s="240">
        <f>Primary!E26</f>
        <v>0</v>
      </c>
      <c r="G16" s="240">
        <f>Primary!F26</f>
        <v>0</v>
      </c>
      <c r="H16" s="79">
        <f>Primary!G26</f>
        <v>0</v>
      </c>
      <c r="I16" s="308">
        <f>Primary!H26</f>
        <v>0</v>
      </c>
      <c r="J16" s="27">
        <f>Primary!I26</f>
        <v>0</v>
      </c>
      <c r="K16" s="157">
        <f>IF(E8="Hourly",H16*I16,IF(E8="Level of Effort",(H16*I16)*J16,0))</f>
        <v>0</v>
      </c>
      <c r="L16" s="287"/>
      <c r="M16" s="17"/>
    </row>
    <row r="17" spans="3:13" ht="15" customHeight="1" x14ac:dyDescent="0.3">
      <c r="C17" s="13"/>
      <c r="D17" s="7">
        <v>8</v>
      </c>
      <c r="E17" s="176">
        <f>Primary!D27</f>
        <v>0</v>
      </c>
      <c r="F17" s="176">
        <f>Primary!E27</f>
        <v>0</v>
      </c>
      <c r="G17" s="176">
        <f>Primary!F27</f>
        <v>0</v>
      </c>
      <c r="H17" s="42">
        <f>Primary!G27</f>
        <v>0</v>
      </c>
      <c r="I17" s="309">
        <f>Primary!H27</f>
        <v>0</v>
      </c>
      <c r="J17" s="28">
        <f>Primary!I27</f>
        <v>0</v>
      </c>
      <c r="K17" s="157">
        <f>IF(E8="Hourly",H17*I17,IF(E8="Level of Effort",(H17*I17)*J17,0))</f>
        <v>0</v>
      </c>
      <c r="L17" s="287"/>
      <c r="M17" s="17"/>
    </row>
    <row r="18" spans="3:13" ht="15" customHeight="1" x14ac:dyDescent="0.3">
      <c r="C18" s="13"/>
      <c r="D18" s="7">
        <v>9</v>
      </c>
      <c r="E18" s="176">
        <f>Primary!D28</f>
        <v>0</v>
      </c>
      <c r="F18" s="176">
        <f>Primary!E28</f>
        <v>0</v>
      </c>
      <c r="G18" s="176">
        <f>Primary!F28</f>
        <v>0</v>
      </c>
      <c r="H18" s="42">
        <f>Primary!G28</f>
        <v>0</v>
      </c>
      <c r="I18" s="309">
        <f>Primary!H28</f>
        <v>0</v>
      </c>
      <c r="J18" s="28">
        <f>Primary!I28</f>
        <v>0</v>
      </c>
      <c r="K18" s="157">
        <f>IF(E8="Hourly",H18*I18,IF(E8="Level of Effort",(H18*I18)*J18,0))</f>
        <v>0</v>
      </c>
      <c r="L18" s="287"/>
      <c r="M18" s="17"/>
    </row>
    <row r="19" spans="3:13" ht="15" customHeight="1" x14ac:dyDescent="0.3">
      <c r="C19" s="13"/>
      <c r="D19" s="7">
        <v>10</v>
      </c>
      <c r="E19" s="240">
        <f>Primary!D29</f>
        <v>0</v>
      </c>
      <c r="F19" s="240">
        <f>Primary!E29</f>
        <v>0</v>
      </c>
      <c r="G19" s="240">
        <f>Primary!F29</f>
        <v>0</v>
      </c>
      <c r="H19" s="79">
        <f>Primary!G29</f>
        <v>0</v>
      </c>
      <c r="I19" s="308">
        <f>Primary!H29</f>
        <v>0</v>
      </c>
      <c r="J19" s="27">
        <f>Primary!I29</f>
        <v>0</v>
      </c>
      <c r="K19" s="157">
        <f>IF(E8="Hourly",H19*I19,IF(E8="Level of Effort",(H19*I19)*J19,0))</f>
        <v>0</v>
      </c>
      <c r="L19" s="287"/>
      <c r="M19" s="17"/>
    </row>
    <row r="20" spans="3:13" collapsed="1" x14ac:dyDescent="0.3">
      <c r="C20" s="13"/>
      <c r="D20" s="22"/>
      <c r="E20" s="23" t="s">
        <v>90</v>
      </c>
      <c r="F20" s="22"/>
      <c r="G20" s="22"/>
      <c r="H20" s="22"/>
      <c r="I20" s="22"/>
      <c r="J20" s="22"/>
      <c r="K20" s="58">
        <f>SUM(K10:K19)</f>
        <v>0</v>
      </c>
      <c r="L20" s="158">
        <f>SUM(L10:L19)</f>
        <v>0</v>
      </c>
      <c r="M20" s="17"/>
    </row>
    <row r="21" spans="3:13" ht="12" customHeight="1" x14ac:dyDescent="0.3">
      <c r="C21" s="24"/>
      <c r="D21" s="89"/>
      <c r="E21" s="128"/>
      <c r="F21" s="89"/>
      <c r="G21" s="89"/>
      <c r="H21" s="89"/>
      <c r="I21" s="89"/>
      <c r="J21" s="89"/>
      <c r="K21" s="89"/>
      <c r="L21" s="89"/>
      <c r="M21" s="26"/>
    </row>
    <row r="22" spans="3:13" ht="12" customHeight="1" x14ac:dyDescent="0.3"/>
    <row r="23" spans="3:13" ht="12" customHeight="1" x14ac:dyDescent="0.4">
      <c r="C23" s="9"/>
      <c r="D23" s="10"/>
      <c r="E23" s="11"/>
      <c r="F23" s="10"/>
      <c r="G23" s="10"/>
      <c r="H23" s="10"/>
      <c r="I23" s="10"/>
      <c r="J23" s="10"/>
      <c r="K23" s="10"/>
      <c r="L23" s="144"/>
      <c r="M23" s="12"/>
    </row>
    <row r="24" spans="3:13" ht="15.6" x14ac:dyDescent="0.3">
      <c r="C24" s="13"/>
      <c r="D24" s="14"/>
      <c r="E24" s="15" t="s">
        <v>63</v>
      </c>
      <c r="F24" s="16"/>
      <c r="G24" s="16"/>
      <c r="H24" s="16"/>
      <c r="I24" s="16"/>
      <c r="J24" s="16"/>
      <c r="K24" s="16"/>
      <c r="L24" s="146"/>
      <c r="M24" s="17"/>
    </row>
    <row r="25" spans="3:13" x14ac:dyDescent="0.3">
      <c r="C25" s="13"/>
      <c r="D25" s="18"/>
      <c r="E25" s="19"/>
      <c r="F25" s="18"/>
      <c r="G25" s="18"/>
      <c r="H25" s="18"/>
      <c r="I25" s="18"/>
      <c r="J25" s="18"/>
      <c r="K25" s="18"/>
      <c r="L25" s="18"/>
      <c r="M25" s="17"/>
    </row>
    <row r="26" spans="3:13" x14ac:dyDescent="0.3">
      <c r="C26" s="13"/>
      <c r="D26" s="4"/>
      <c r="E26" s="360" t="s">
        <v>87</v>
      </c>
      <c r="F26" s="360" t="s">
        <v>88</v>
      </c>
      <c r="G26" s="360" t="s">
        <v>229</v>
      </c>
      <c r="H26" s="360" t="s">
        <v>230</v>
      </c>
      <c r="I26" s="360" t="s">
        <v>66</v>
      </c>
      <c r="J26" s="360">
        <f>Primary!I56</f>
        <v>0</v>
      </c>
      <c r="K26" s="363" t="s">
        <v>9</v>
      </c>
      <c r="L26" s="337" t="s">
        <v>303</v>
      </c>
      <c r="M26" s="17"/>
    </row>
    <row r="27" spans="3:13" x14ac:dyDescent="0.3">
      <c r="C27" s="13"/>
      <c r="D27" s="6">
        <v>1</v>
      </c>
      <c r="E27" s="240">
        <f>Primary!D57</f>
        <v>0</v>
      </c>
      <c r="F27" s="240">
        <f>Primary!E57</f>
        <v>0</v>
      </c>
      <c r="G27" s="240">
        <f>Primary!F57</f>
        <v>0</v>
      </c>
      <c r="H27" s="29">
        <f>Primary!G57</f>
        <v>0</v>
      </c>
      <c r="I27" s="154">
        <f>Primary!H57</f>
        <v>0</v>
      </c>
      <c r="J27" s="129">
        <f>Primary!I57</f>
        <v>0</v>
      </c>
      <c r="K27" s="80">
        <f>IF(E25="Daily Rate",H27*I27,IF(E25="Fixed Fee",H27,0))</f>
        <v>0</v>
      </c>
      <c r="L27" s="286"/>
      <c r="M27" s="17"/>
    </row>
    <row r="28" spans="3:13" x14ac:dyDescent="0.3">
      <c r="C28" s="13"/>
      <c r="D28" s="7">
        <v>2</v>
      </c>
      <c r="E28" s="176">
        <f>Primary!D58</f>
        <v>0</v>
      </c>
      <c r="F28" s="176">
        <f>Primary!E58</f>
        <v>0</v>
      </c>
      <c r="G28" s="176">
        <f>Primary!F58</f>
        <v>0</v>
      </c>
      <c r="H28" s="155">
        <f>Primary!G58</f>
        <v>0</v>
      </c>
      <c r="I28" s="156">
        <f>Primary!H58</f>
        <v>0</v>
      </c>
      <c r="J28" s="130">
        <f>Primary!I58</f>
        <v>0</v>
      </c>
      <c r="K28" s="80">
        <f>IF(E25="Daily Rate",H28*I28,IF(E25="Fixed Fee",H28,0))</f>
        <v>0</v>
      </c>
      <c r="L28" s="287"/>
      <c r="M28" s="17"/>
    </row>
    <row r="29" spans="3:13" x14ac:dyDescent="0.3">
      <c r="C29" s="13"/>
      <c r="D29" s="7">
        <v>3</v>
      </c>
      <c r="E29" s="176">
        <f>Primary!D59</f>
        <v>0</v>
      </c>
      <c r="F29" s="176">
        <f>Primary!E59</f>
        <v>0</v>
      </c>
      <c r="G29" s="176">
        <f>Primary!F59</f>
        <v>0</v>
      </c>
      <c r="H29" s="155">
        <f>Primary!G59</f>
        <v>0</v>
      </c>
      <c r="I29" s="156">
        <f>Primary!H59</f>
        <v>0</v>
      </c>
      <c r="J29" s="130">
        <f>Primary!I59</f>
        <v>0</v>
      </c>
      <c r="K29" s="80">
        <f>IF(E25="Daily Rate",H29*I29,IF(E25="Fixed Fee",H29,0))</f>
        <v>0</v>
      </c>
      <c r="L29" s="287"/>
      <c r="M29" s="17"/>
    </row>
    <row r="30" spans="3:13" x14ac:dyDescent="0.3">
      <c r="C30" s="13"/>
      <c r="D30" s="6">
        <v>4</v>
      </c>
      <c r="E30" s="240">
        <f>Primary!D60</f>
        <v>0</v>
      </c>
      <c r="F30" s="240">
        <f>Primary!E60</f>
        <v>0</v>
      </c>
      <c r="G30" s="240">
        <f>Primary!F60</f>
        <v>0</v>
      </c>
      <c r="H30" s="29">
        <f>Primary!G60</f>
        <v>0</v>
      </c>
      <c r="I30" s="154">
        <f>Primary!H60</f>
        <v>0</v>
      </c>
      <c r="J30" s="129">
        <f>Primary!I60</f>
        <v>0</v>
      </c>
      <c r="K30" s="80">
        <f>IF(E25="Daily Rate",H30*I30,IF(E25="Fixed Fee",H30,0))</f>
        <v>0</v>
      </c>
      <c r="L30" s="287"/>
      <c r="M30" s="17"/>
    </row>
    <row r="31" spans="3:13" x14ac:dyDescent="0.3">
      <c r="C31" s="13"/>
      <c r="D31" s="7">
        <v>5</v>
      </c>
      <c r="E31" s="176">
        <f>Primary!D61</f>
        <v>0</v>
      </c>
      <c r="F31" s="176">
        <f>Primary!E61</f>
        <v>0</v>
      </c>
      <c r="G31" s="176">
        <f>Primary!F61</f>
        <v>0</v>
      </c>
      <c r="H31" s="155">
        <f>Primary!G61</f>
        <v>0</v>
      </c>
      <c r="I31" s="156">
        <f>Primary!H61</f>
        <v>0</v>
      </c>
      <c r="J31" s="130">
        <f>Primary!I61</f>
        <v>0</v>
      </c>
      <c r="K31" s="80">
        <f>IF(E25="Daily Rate",H31*I31,IF(E25="Fixed Fee",H31,0))</f>
        <v>0</v>
      </c>
      <c r="L31" s="287"/>
      <c r="M31" s="17"/>
    </row>
    <row r="32" spans="3:13" x14ac:dyDescent="0.3">
      <c r="C32" s="13"/>
      <c r="D32" s="7">
        <v>6</v>
      </c>
      <c r="E32" s="176">
        <f>Primary!D62</f>
        <v>0</v>
      </c>
      <c r="F32" s="176">
        <f>Primary!E62</f>
        <v>0</v>
      </c>
      <c r="G32" s="176">
        <f>Primary!F62</f>
        <v>0</v>
      </c>
      <c r="H32" s="155">
        <f>Primary!G62</f>
        <v>0</v>
      </c>
      <c r="I32" s="156">
        <f>Primary!H62</f>
        <v>0</v>
      </c>
      <c r="J32" s="130">
        <f>Primary!I62</f>
        <v>0</v>
      </c>
      <c r="K32" s="80">
        <f>IF(E25="Daily Rate",H32*I32,IF(E25="Fixed Fee",H32,0))</f>
        <v>0</v>
      </c>
      <c r="L32" s="287"/>
      <c r="M32" s="17"/>
    </row>
    <row r="33" spans="3:13" x14ac:dyDescent="0.3">
      <c r="C33" s="13"/>
      <c r="D33" s="6">
        <v>7</v>
      </c>
      <c r="E33" s="240">
        <f>Primary!D63</f>
        <v>0</v>
      </c>
      <c r="F33" s="240">
        <f>Primary!E63</f>
        <v>0</v>
      </c>
      <c r="G33" s="240">
        <f>Primary!F63</f>
        <v>0</v>
      </c>
      <c r="H33" s="29">
        <f>Primary!G63</f>
        <v>0</v>
      </c>
      <c r="I33" s="154">
        <f>Primary!H63</f>
        <v>0</v>
      </c>
      <c r="J33" s="129">
        <f>Primary!I63</f>
        <v>0</v>
      </c>
      <c r="K33" s="80">
        <f>IF(E25="Daily Rate",H33*I33,IF(E25="Fixed Fee",H33,0))</f>
        <v>0</v>
      </c>
      <c r="L33" s="287"/>
      <c r="M33" s="17"/>
    </row>
    <row r="34" spans="3:13" x14ac:dyDescent="0.3">
      <c r="C34" s="13"/>
      <c r="D34" s="135"/>
      <c r="E34" s="153" t="s">
        <v>231</v>
      </c>
      <c r="F34" s="153"/>
      <c r="G34" s="153"/>
      <c r="H34" s="23"/>
      <c r="I34" s="23"/>
      <c r="J34" s="23"/>
      <c r="K34" s="58">
        <f>SUM(K27:K33)</f>
        <v>0</v>
      </c>
      <c r="L34" s="152">
        <f>SUM(L27:L33)</f>
        <v>0</v>
      </c>
      <c r="M34" s="17"/>
    </row>
    <row r="35" spans="3:13" ht="12" customHeight="1" x14ac:dyDescent="0.3">
      <c r="C35" s="24"/>
      <c r="D35" s="25"/>
      <c r="E35" s="25"/>
      <c r="F35" s="25"/>
      <c r="G35" s="25"/>
      <c r="H35" s="25"/>
      <c r="I35" s="25"/>
      <c r="J35" s="25"/>
      <c r="K35" s="25"/>
      <c r="L35" s="147"/>
      <c r="M35" s="26"/>
    </row>
    <row r="36" spans="3:13" ht="12" customHeight="1" x14ac:dyDescent="0.3">
      <c r="L36" s="148"/>
    </row>
    <row r="37" spans="3:13" ht="21" x14ac:dyDescent="0.4">
      <c r="C37" s="33"/>
      <c r="D37" s="34"/>
      <c r="E37" s="35" t="s">
        <v>304</v>
      </c>
      <c r="F37" s="34"/>
      <c r="G37" s="34"/>
      <c r="H37" s="34"/>
      <c r="I37" s="34"/>
      <c r="J37" s="34"/>
      <c r="K37" s="34"/>
      <c r="L37" s="149"/>
      <c r="M37" s="36"/>
    </row>
    <row r="38" spans="3:13" ht="12" customHeight="1" x14ac:dyDescent="0.3"/>
    <row r="39" spans="3:13" ht="12" customHeight="1" x14ac:dyDescent="0.4">
      <c r="C39" s="9"/>
      <c r="D39" s="10"/>
      <c r="E39" s="11"/>
      <c r="F39" s="10"/>
      <c r="G39" s="10"/>
      <c r="H39" s="10"/>
      <c r="I39" s="10"/>
      <c r="J39" s="10"/>
      <c r="K39" s="10"/>
      <c r="L39" s="144"/>
      <c r="M39" s="12"/>
    </row>
    <row r="40" spans="3:13" ht="15.6" x14ac:dyDescent="0.3">
      <c r="C40" s="13"/>
      <c r="D40" s="14"/>
      <c r="E40" s="15" t="s">
        <v>2</v>
      </c>
      <c r="F40" s="16"/>
      <c r="G40" s="16"/>
      <c r="H40" s="16"/>
      <c r="I40" s="16"/>
      <c r="J40" s="16"/>
      <c r="K40" s="16"/>
      <c r="L40" s="146"/>
      <c r="M40" s="137"/>
    </row>
    <row r="41" spans="3:13" ht="12" customHeight="1" x14ac:dyDescent="0.3">
      <c r="C41" s="13"/>
      <c r="D41" s="18"/>
      <c r="E41" s="19"/>
      <c r="F41" s="18"/>
      <c r="G41" s="18"/>
      <c r="H41" s="18"/>
      <c r="I41" s="18"/>
      <c r="J41" s="18"/>
      <c r="K41" s="18"/>
      <c r="L41" s="18"/>
      <c r="M41" s="17"/>
    </row>
    <row r="42" spans="3:13" x14ac:dyDescent="0.3">
      <c r="C42" s="13"/>
      <c r="D42" s="4"/>
      <c r="E42" s="673" t="s">
        <v>3</v>
      </c>
      <c r="F42" s="673"/>
      <c r="G42" s="360" t="s">
        <v>4</v>
      </c>
      <c r="H42" s="360" t="s">
        <v>94</v>
      </c>
      <c r="I42" s="360" t="s">
        <v>7</v>
      </c>
      <c r="J42" s="673" t="s">
        <v>9</v>
      </c>
      <c r="K42" s="692"/>
      <c r="L42" s="337" t="s">
        <v>303</v>
      </c>
      <c r="M42" s="17"/>
    </row>
    <row r="43" spans="3:13" x14ac:dyDescent="0.3">
      <c r="C43" s="13"/>
      <c r="D43" s="6">
        <v>1</v>
      </c>
      <c r="E43" s="687" t="str">
        <f>Primary!D84</f>
        <v>Materials and supplies</v>
      </c>
      <c r="F43" s="688"/>
      <c r="G43" s="40">
        <f>Primary!F84</f>
        <v>0</v>
      </c>
      <c r="H43" s="30">
        <f>Primary!G84</f>
        <v>0</v>
      </c>
      <c r="I43" s="93">
        <f>Primary!H84</f>
        <v>12000</v>
      </c>
      <c r="J43" s="693">
        <f t="shared" ref="J43:J52" si="0">I43*H43</f>
        <v>0</v>
      </c>
      <c r="K43" s="694"/>
      <c r="L43" s="283"/>
      <c r="M43" s="17"/>
    </row>
    <row r="44" spans="3:13" x14ac:dyDescent="0.3">
      <c r="C44" s="13"/>
      <c r="D44" s="6">
        <v>2</v>
      </c>
      <c r="E44" s="647">
        <f>Primary!D85</f>
        <v>0</v>
      </c>
      <c r="F44" s="649"/>
      <c r="G44" s="40">
        <f>Primary!F85</f>
        <v>0</v>
      </c>
      <c r="H44" s="30">
        <f>Primary!G85</f>
        <v>0</v>
      </c>
      <c r="I44" s="93">
        <f>Primary!H85</f>
        <v>0</v>
      </c>
      <c r="J44" s="685">
        <f t="shared" si="0"/>
        <v>0</v>
      </c>
      <c r="K44" s="686"/>
      <c r="L44" s="284"/>
      <c r="M44" s="17"/>
    </row>
    <row r="45" spans="3:13" x14ac:dyDescent="0.3">
      <c r="C45" s="13"/>
      <c r="D45" s="6">
        <v>3</v>
      </c>
      <c r="E45" s="647">
        <f>Primary!D86</f>
        <v>0</v>
      </c>
      <c r="F45" s="649"/>
      <c r="G45" s="40">
        <f>Primary!F86</f>
        <v>0</v>
      </c>
      <c r="H45" s="30">
        <f>Primary!G86</f>
        <v>0</v>
      </c>
      <c r="I45" s="93">
        <f>Primary!H86</f>
        <v>0</v>
      </c>
      <c r="J45" s="685">
        <f t="shared" si="0"/>
        <v>0</v>
      </c>
      <c r="K45" s="686"/>
      <c r="L45" s="284"/>
      <c r="M45" s="17"/>
    </row>
    <row r="46" spans="3:13" x14ac:dyDescent="0.3">
      <c r="C46" s="13"/>
      <c r="D46" s="6">
        <v>4</v>
      </c>
      <c r="E46" s="687">
        <f>Primary!D87</f>
        <v>0</v>
      </c>
      <c r="F46" s="688"/>
      <c r="G46" s="40">
        <f>Primary!F87</f>
        <v>0</v>
      </c>
      <c r="H46" s="30">
        <f>Primary!G87</f>
        <v>0</v>
      </c>
      <c r="I46" s="93">
        <f>Primary!H87</f>
        <v>0</v>
      </c>
      <c r="J46" s="685">
        <f t="shared" si="0"/>
        <v>0</v>
      </c>
      <c r="K46" s="686"/>
      <c r="L46" s="284"/>
      <c r="M46" s="17"/>
    </row>
    <row r="47" spans="3:13" x14ac:dyDescent="0.3">
      <c r="C47" s="13"/>
      <c r="D47" s="6">
        <v>5</v>
      </c>
      <c r="E47" s="647">
        <f>Primary!D88</f>
        <v>0</v>
      </c>
      <c r="F47" s="649"/>
      <c r="G47" s="40">
        <f>Primary!F88</f>
        <v>0</v>
      </c>
      <c r="H47" s="30">
        <f>Primary!G88</f>
        <v>0</v>
      </c>
      <c r="I47" s="93">
        <f>Primary!H88</f>
        <v>0</v>
      </c>
      <c r="J47" s="685">
        <f t="shared" si="0"/>
        <v>0</v>
      </c>
      <c r="K47" s="686"/>
      <c r="L47" s="284"/>
      <c r="M47" s="17"/>
    </row>
    <row r="48" spans="3:13" x14ac:dyDescent="0.3">
      <c r="C48" s="13"/>
      <c r="D48" s="6">
        <v>6</v>
      </c>
      <c r="E48" s="647">
        <f>Primary!D89</f>
        <v>0</v>
      </c>
      <c r="F48" s="649"/>
      <c r="G48" s="40">
        <f>Primary!F89</f>
        <v>0</v>
      </c>
      <c r="H48" s="30">
        <f>Primary!G89</f>
        <v>0</v>
      </c>
      <c r="I48" s="93">
        <f>Primary!H89</f>
        <v>0</v>
      </c>
      <c r="J48" s="693">
        <f t="shared" si="0"/>
        <v>0</v>
      </c>
      <c r="K48" s="694"/>
      <c r="L48" s="284"/>
      <c r="M48" s="17"/>
    </row>
    <row r="49" spans="3:13" x14ac:dyDescent="0.3">
      <c r="C49" s="13"/>
      <c r="D49" s="6">
        <v>7</v>
      </c>
      <c r="E49" s="687">
        <f>Primary!D90</f>
        <v>0</v>
      </c>
      <c r="F49" s="688"/>
      <c r="G49" s="40">
        <f>Primary!F90</f>
        <v>0</v>
      </c>
      <c r="H49" s="30">
        <f>Primary!G90</f>
        <v>0</v>
      </c>
      <c r="I49" s="93">
        <f>Primary!H90</f>
        <v>0</v>
      </c>
      <c r="J49" s="685">
        <f t="shared" si="0"/>
        <v>0</v>
      </c>
      <c r="K49" s="686"/>
      <c r="L49" s="284"/>
      <c r="M49" s="17"/>
    </row>
    <row r="50" spans="3:13" x14ac:dyDescent="0.3">
      <c r="C50" s="13"/>
      <c r="D50" s="6">
        <v>8</v>
      </c>
      <c r="E50" s="647">
        <f>Primary!D91</f>
        <v>0</v>
      </c>
      <c r="F50" s="649"/>
      <c r="G50" s="40">
        <f>Primary!F91</f>
        <v>0</v>
      </c>
      <c r="H50" s="30">
        <f>Primary!G91</f>
        <v>0</v>
      </c>
      <c r="I50" s="93">
        <f>Primary!H91</f>
        <v>0</v>
      </c>
      <c r="J50" s="685">
        <f t="shared" si="0"/>
        <v>0</v>
      </c>
      <c r="K50" s="686"/>
      <c r="L50" s="284"/>
      <c r="M50" s="17"/>
    </row>
    <row r="51" spans="3:13" x14ac:dyDescent="0.3">
      <c r="C51" s="13"/>
      <c r="D51" s="6">
        <v>9</v>
      </c>
      <c r="E51" s="647">
        <f>Primary!D92</f>
        <v>0</v>
      </c>
      <c r="F51" s="649"/>
      <c r="G51" s="40">
        <f>Primary!F92</f>
        <v>0</v>
      </c>
      <c r="H51" s="30">
        <f>Primary!G92</f>
        <v>0</v>
      </c>
      <c r="I51" s="93">
        <f>Primary!H92</f>
        <v>0</v>
      </c>
      <c r="J51" s="685">
        <f t="shared" si="0"/>
        <v>0</v>
      </c>
      <c r="K51" s="686"/>
      <c r="L51" s="284"/>
      <c r="M51" s="17"/>
    </row>
    <row r="52" spans="3:13" x14ac:dyDescent="0.3">
      <c r="C52" s="13"/>
      <c r="D52" s="6">
        <v>10</v>
      </c>
      <c r="E52" s="687">
        <f>Primary!D93</f>
        <v>0</v>
      </c>
      <c r="F52" s="688"/>
      <c r="G52" s="40">
        <f>Primary!F93</f>
        <v>0</v>
      </c>
      <c r="H52" s="30">
        <f>Primary!G93</f>
        <v>0</v>
      </c>
      <c r="I52" s="93">
        <f>Primary!H93</f>
        <v>0</v>
      </c>
      <c r="J52" s="685">
        <f t="shared" si="0"/>
        <v>0</v>
      </c>
      <c r="K52" s="686"/>
      <c r="L52" s="284"/>
      <c r="M52" s="17"/>
    </row>
    <row r="53" spans="3:13" x14ac:dyDescent="0.3">
      <c r="C53" s="13"/>
      <c r="D53" s="23"/>
      <c r="E53" s="23" t="s">
        <v>10</v>
      </c>
      <c r="F53" s="23"/>
      <c r="G53" s="23"/>
      <c r="H53" s="23"/>
      <c r="I53" s="23"/>
      <c r="J53" s="659">
        <f>SUM(J43:K52)</f>
        <v>0</v>
      </c>
      <c r="K53" s="695"/>
      <c r="L53" s="140">
        <f>SUM(L43:L52)</f>
        <v>0</v>
      </c>
      <c r="M53" s="17"/>
    </row>
    <row r="54" spans="3:13" ht="12" customHeight="1" x14ac:dyDescent="0.3">
      <c r="C54" s="24"/>
      <c r="D54" s="25"/>
      <c r="E54" s="25"/>
      <c r="F54" s="25"/>
      <c r="G54" s="25"/>
      <c r="H54" s="25"/>
      <c r="I54" s="25"/>
      <c r="J54" s="25"/>
      <c r="K54" s="25"/>
      <c r="L54" s="89"/>
      <c r="M54" s="26"/>
    </row>
    <row r="55" spans="3:13" ht="12" customHeight="1" x14ac:dyDescent="0.3"/>
    <row r="56" spans="3:13" ht="12" customHeight="1" x14ac:dyDescent="0.4">
      <c r="C56" s="9"/>
      <c r="D56" s="10"/>
      <c r="E56" s="11"/>
      <c r="F56" s="10"/>
      <c r="G56" s="10"/>
      <c r="H56" s="10"/>
      <c r="I56" s="10"/>
      <c r="J56" s="10"/>
      <c r="K56" s="10"/>
      <c r="L56" s="144"/>
      <c r="M56" s="12"/>
    </row>
    <row r="57" spans="3:13" ht="15.6" x14ac:dyDescent="0.3">
      <c r="C57" s="13"/>
      <c r="D57" s="14"/>
      <c r="E57" s="15" t="s">
        <v>97</v>
      </c>
      <c r="F57" s="16"/>
      <c r="G57" s="16"/>
      <c r="H57" s="16"/>
      <c r="I57" s="16"/>
      <c r="J57" s="16"/>
      <c r="K57" s="16"/>
      <c r="L57" s="146"/>
      <c r="M57" s="137"/>
    </row>
    <row r="58" spans="3:13" ht="12" customHeight="1" x14ac:dyDescent="0.3">
      <c r="C58" s="13"/>
      <c r="D58" s="18"/>
      <c r="E58" s="19"/>
      <c r="F58" s="18"/>
      <c r="G58" s="18"/>
      <c r="H58" s="18"/>
      <c r="I58" s="18"/>
      <c r="J58" s="18"/>
      <c r="K58" s="18"/>
      <c r="L58" s="18"/>
      <c r="M58" s="17"/>
    </row>
    <row r="59" spans="3:13" x14ac:dyDescent="0.3">
      <c r="C59" s="13"/>
      <c r="D59" s="4"/>
      <c r="E59" s="673" t="s">
        <v>3</v>
      </c>
      <c r="F59" s="673"/>
      <c r="G59" s="360" t="s">
        <v>4</v>
      </c>
      <c r="H59" s="360" t="s">
        <v>94</v>
      </c>
      <c r="I59" s="360" t="s">
        <v>7</v>
      </c>
      <c r="J59" s="673" t="s">
        <v>9</v>
      </c>
      <c r="K59" s="692"/>
      <c r="L59" s="337" t="s">
        <v>303</v>
      </c>
      <c r="M59" s="17"/>
    </row>
    <row r="60" spans="3:13" x14ac:dyDescent="0.3">
      <c r="C60" s="13"/>
      <c r="D60" s="6">
        <v>1</v>
      </c>
      <c r="E60" s="687">
        <f>Primary!D101</f>
        <v>0</v>
      </c>
      <c r="F60" s="688"/>
      <c r="G60" s="40">
        <f>Primary!F101</f>
        <v>0</v>
      </c>
      <c r="H60" s="151">
        <f>Primary!G101</f>
        <v>0</v>
      </c>
      <c r="I60" s="93">
        <f>Primary!H101</f>
        <v>0</v>
      </c>
      <c r="J60" s="607">
        <f>I60*H60</f>
        <v>0</v>
      </c>
      <c r="K60" s="608"/>
      <c r="L60" s="283"/>
      <c r="M60" s="17"/>
    </row>
    <row r="61" spans="3:13" x14ac:dyDescent="0.3">
      <c r="C61" s="13"/>
      <c r="D61" s="6">
        <v>2</v>
      </c>
      <c r="E61" s="647">
        <f>Primary!D102</f>
        <v>0</v>
      </c>
      <c r="F61" s="649"/>
      <c r="G61" s="40">
        <f>Primary!F102</f>
        <v>0</v>
      </c>
      <c r="H61" s="151">
        <f>Primary!G102</f>
        <v>0</v>
      </c>
      <c r="I61" s="93">
        <f>Primary!H102</f>
        <v>0</v>
      </c>
      <c r="J61" s="594">
        <f>I61*H61</f>
        <v>0</v>
      </c>
      <c r="K61" s="595"/>
      <c r="L61" s="284"/>
      <c r="M61" s="17"/>
    </row>
    <row r="62" spans="3:13" x14ac:dyDescent="0.3">
      <c r="C62" s="13"/>
      <c r="D62" s="6">
        <v>3</v>
      </c>
      <c r="E62" s="647">
        <f>Primary!D103</f>
        <v>0</v>
      </c>
      <c r="F62" s="649"/>
      <c r="G62" s="40">
        <f>Primary!F103</f>
        <v>0</v>
      </c>
      <c r="H62" s="151">
        <f>Primary!G103</f>
        <v>0</v>
      </c>
      <c r="I62" s="93">
        <f>Primary!H103</f>
        <v>0</v>
      </c>
      <c r="J62" s="594">
        <f>I62*H62</f>
        <v>0</v>
      </c>
      <c r="K62" s="595"/>
      <c r="L62" s="284"/>
      <c r="M62" s="17"/>
    </row>
    <row r="63" spans="3:13" x14ac:dyDescent="0.3">
      <c r="C63" s="13"/>
      <c r="D63" s="6">
        <v>4</v>
      </c>
      <c r="E63" s="687">
        <f>Primary!D104</f>
        <v>0</v>
      </c>
      <c r="F63" s="688"/>
      <c r="G63" s="40">
        <f>Primary!F104</f>
        <v>0</v>
      </c>
      <c r="H63" s="151">
        <f>Primary!G104</f>
        <v>0</v>
      </c>
      <c r="I63" s="93">
        <f>Primary!H104</f>
        <v>0</v>
      </c>
      <c r="J63" s="607">
        <f t="shared" ref="J63:J74" si="1">I63*H63</f>
        <v>0</v>
      </c>
      <c r="K63" s="608"/>
      <c r="L63" s="284"/>
      <c r="M63" s="17"/>
    </row>
    <row r="64" spans="3:13" x14ac:dyDescent="0.3">
      <c r="C64" s="13"/>
      <c r="D64" s="6">
        <v>5</v>
      </c>
      <c r="E64" s="647">
        <f>Primary!D105</f>
        <v>0</v>
      </c>
      <c r="F64" s="649"/>
      <c r="G64" s="40">
        <f>Primary!F105</f>
        <v>0</v>
      </c>
      <c r="H64" s="151">
        <f>Primary!G105</f>
        <v>0</v>
      </c>
      <c r="I64" s="93">
        <f>Primary!H105</f>
        <v>0</v>
      </c>
      <c r="J64" s="594">
        <f t="shared" si="1"/>
        <v>0</v>
      </c>
      <c r="K64" s="595"/>
      <c r="L64" s="284"/>
      <c r="M64" s="17"/>
    </row>
    <row r="65" spans="3:13" x14ac:dyDescent="0.3">
      <c r="C65" s="13"/>
      <c r="D65" s="6">
        <v>6</v>
      </c>
      <c r="E65" s="647">
        <f>Primary!D106</f>
        <v>0</v>
      </c>
      <c r="F65" s="649"/>
      <c r="G65" s="40">
        <f>Primary!F106</f>
        <v>0</v>
      </c>
      <c r="H65" s="151">
        <f>Primary!G106</f>
        <v>0</v>
      </c>
      <c r="I65" s="93">
        <f>Primary!H106</f>
        <v>0</v>
      </c>
      <c r="J65" s="594">
        <f t="shared" si="1"/>
        <v>0</v>
      </c>
      <c r="K65" s="595"/>
      <c r="L65" s="284"/>
      <c r="M65" s="17"/>
    </row>
    <row r="66" spans="3:13" x14ac:dyDescent="0.3">
      <c r="C66" s="13"/>
      <c r="D66" s="6">
        <v>7</v>
      </c>
      <c r="E66" s="687">
        <f>Primary!D107</f>
        <v>0</v>
      </c>
      <c r="F66" s="688"/>
      <c r="G66" s="40">
        <f>Primary!F107</f>
        <v>0</v>
      </c>
      <c r="H66" s="151">
        <f>Primary!G107</f>
        <v>0</v>
      </c>
      <c r="I66" s="93">
        <f>Primary!H107</f>
        <v>0</v>
      </c>
      <c r="J66" s="607">
        <f t="shared" si="1"/>
        <v>0</v>
      </c>
      <c r="K66" s="608"/>
      <c r="L66" s="284"/>
      <c r="M66" s="17"/>
    </row>
    <row r="67" spans="3:13" x14ac:dyDescent="0.3">
      <c r="C67" s="13"/>
      <c r="D67" s="6">
        <v>8</v>
      </c>
      <c r="E67" s="647">
        <f>Primary!D108</f>
        <v>0</v>
      </c>
      <c r="F67" s="649"/>
      <c r="G67" s="40">
        <f>Primary!F108</f>
        <v>0</v>
      </c>
      <c r="H67" s="151">
        <f>Primary!G108</f>
        <v>0</v>
      </c>
      <c r="I67" s="93">
        <f>Primary!H108</f>
        <v>0</v>
      </c>
      <c r="J67" s="594">
        <f t="shared" si="1"/>
        <v>0</v>
      </c>
      <c r="K67" s="595"/>
      <c r="L67" s="284"/>
      <c r="M67" s="17"/>
    </row>
    <row r="68" spans="3:13" x14ac:dyDescent="0.3">
      <c r="C68" s="13"/>
      <c r="D68" s="6">
        <v>9</v>
      </c>
      <c r="E68" s="647">
        <f>Primary!D109</f>
        <v>0</v>
      </c>
      <c r="F68" s="649"/>
      <c r="G68" s="40">
        <f>Primary!F109</f>
        <v>0</v>
      </c>
      <c r="H68" s="151">
        <f>Primary!G109</f>
        <v>0</v>
      </c>
      <c r="I68" s="93">
        <f>Primary!H109</f>
        <v>0</v>
      </c>
      <c r="J68" s="594">
        <f t="shared" si="1"/>
        <v>0</v>
      </c>
      <c r="K68" s="595"/>
      <c r="L68" s="284"/>
      <c r="M68" s="17"/>
    </row>
    <row r="69" spans="3:13" x14ac:dyDescent="0.3">
      <c r="C69" s="13"/>
      <c r="D69" s="6">
        <v>10</v>
      </c>
      <c r="E69" s="687">
        <f>Primary!D110</f>
        <v>0</v>
      </c>
      <c r="F69" s="688"/>
      <c r="G69" s="40">
        <f>Primary!F110</f>
        <v>0</v>
      </c>
      <c r="H69" s="151">
        <f>Primary!G110</f>
        <v>0</v>
      </c>
      <c r="I69" s="93">
        <f>Primary!H110</f>
        <v>0</v>
      </c>
      <c r="J69" s="607">
        <f t="shared" si="1"/>
        <v>0</v>
      </c>
      <c r="K69" s="608"/>
      <c r="L69" s="284"/>
      <c r="M69" s="17"/>
    </row>
    <row r="70" spans="3:13" x14ac:dyDescent="0.3">
      <c r="C70" s="13"/>
      <c r="D70" s="6">
        <v>11</v>
      </c>
      <c r="E70" s="647">
        <f>Primary!D111</f>
        <v>0</v>
      </c>
      <c r="F70" s="649"/>
      <c r="G70" s="40">
        <f>Primary!F111</f>
        <v>0</v>
      </c>
      <c r="H70" s="151">
        <f>Primary!G111</f>
        <v>0</v>
      </c>
      <c r="I70" s="93">
        <f>Primary!H111</f>
        <v>0</v>
      </c>
      <c r="J70" s="594">
        <f t="shared" si="1"/>
        <v>0</v>
      </c>
      <c r="K70" s="595"/>
      <c r="L70" s="284"/>
      <c r="M70" s="17"/>
    </row>
    <row r="71" spans="3:13" x14ac:dyDescent="0.3">
      <c r="C71" s="13"/>
      <c r="D71" s="6">
        <v>12</v>
      </c>
      <c r="E71" s="647">
        <f>Primary!D112</f>
        <v>0</v>
      </c>
      <c r="F71" s="649"/>
      <c r="G71" s="40">
        <f>Primary!F112</f>
        <v>0</v>
      </c>
      <c r="H71" s="151">
        <f>Primary!G112</f>
        <v>0</v>
      </c>
      <c r="I71" s="93">
        <f>Primary!H112</f>
        <v>0</v>
      </c>
      <c r="J71" s="594">
        <f t="shared" si="1"/>
        <v>0</v>
      </c>
      <c r="K71" s="595"/>
      <c r="L71" s="284"/>
      <c r="M71" s="17"/>
    </row>
    <row r="72" spans="3:13" x14ac:dyDescent="0.3">
      <c r="C72" s="13"/>
      <c r="D72" s="6">
        <v>13</v>
      </c>
      <c r="E72" s="687" t="e">
        <f>Primary!#REF!</f>
        <v>#REF!</v>
      </c>
      <c r="F72" s="688"/>
      <c r="G72" s="40" t="e">
        <f>Primary!#REF!</f>
        <v>#REF!</v>
      </c>
      <c r="H72" s="151" t="e">
        <f>Primary!#REF!</f>
        <v>#REF!</v>
      </c>
      <c r="I72" s="93" t="e">
        <f>Primary!#REF!</f>
        <v>#REF!</v>
      </c>
      <c r="J72" s="607" t="e">
        <f t="shared" si="1"/>
        <v>#REF!</v>
      </c>
      <c r="K72" s="608"/>
      <c r="L72" s="284"/>
      <c r="M72" s="17"/>
    </row>
    <row r="73" spans="3:13" x14ac:dyDescent="0.3">
      <c r="C73" s="13"/>
      <c r="D73" s="6">
        <v>14</v>
      </c>
      <c r="E73" s="647" t="e">
        <f>Primary!#REF!</f>
        <v>#REF!</v>
      </c>
      <c r="F73" s="649"/>
      <c r="G73" s="40" t="e">
        <f>Primary!#REF!</f>
        <v>#REF!</v>
      </c>
      <c r="H73" s="151" t="e">
        <f>Primary!#REF!</f>
        <v>#REF!</v>
      </c>
      <c r="I73" s="93" t="e">
        <f>Primary!#REF!</f>
        <v>#REF!</v>
      </c>
      <c r="J73" s="594" t="e">
        <f t="shared" si="1"/>
        <v>#REF!</v>
      </c>
      <c r="K73" s="595"/>
      <c r="L73" s="284"/>
      <c r="M73" s="17"/>
    </row>
    <row r="74" spans="3:13" x14ac:dyDescent="0.3">
      <c r="C74" s="13"/>
      <c r="D74" s="6">
        <v>15</v>
      </c>
      <c r="E74" s="647" t="e">
        <f>Primary!#REF!</f>
        <v>#REF!</v>
      </c>
      <c r="F74" s="649"/>
      <c r="G74" s="40" t="e">
        <f>Primary!#REF!</f>
        <v>#REF!</v>
      </c>
      <c r="H74" s="151" t="e">
        <f>Primary!#REF!</f>
        <v>#REF!</v>
      </c>
      <c r="I74" s="93" t="e">
        <f>Primary!#REF!</f>
        <v>#REF!</v>
      </c>
      <c r="J74" s="594" t="e">
        <f t="shared" si="1"/>
        <v>#REF!</v>
      </c>
      <c r="K74" s="595"/>
      <c r="L74" s="284"/>
      <c r="M74" s="17"/>
    </row>
    <row r="75" spans="3:13" x14ac:dyDescent="0.3">
      <c r="C75" s="13"/>
      <c r="D75" s="23"/>
      <c r="E75" s="23" t="s">
        <v>98</v>
      </c>
      <c r="F75" s="23"/>
      <c r="G75" s="23"/>
      <c r="H75" s="23"/>
      <c r="I75" s="23"/>
      <c r="J75" s="659" t="e">
        <f>SUM(J60:K74)</f>
        <v>#REF!</v>
      </c>
      <c r="K75" s="695"/>
      <c r="L75" s="140">
        <f>SUM(L60:L74)</f>
        <v>0</v>
      </c>
      <c r="M75" s="17"/>
    </row>
    <row r="76" spans="3:13" ht="12" customHeight="1" x14ac:dyDescent="0.3">
      <c r="C76" s="24"/>
      <c r="D76" s="25"/>
      <c r="E76" s="25"/>
      <c r="F76" s="25"/>
      <c r="G76" s="25"/>
      <c r="H76" s="25"/>
      <c r="I76" s="25"/>
      <c r="J76" s="25"/>
      <c r="K76" s="25"/>
      <c r="L76" s="89"/>
      <c r="M76" s="26"/>
    </row>
    <row r="77" spans="3:13" ht="12" customHeight="1" x14ac:dyDescent="0.3"/>
    <row r="78" spans="3:13" ht="12" customHeight="1" x14ac:dyDescent="0.4">
      <c r="C78" s="9"/>
      <c r="D78" s="10"/>
      <c r="E78" s="11"/>
      <c r="F78" s="10"/>
      <c r="G78" s="10"/>
      <c r="H78" s="10"/>
      <c r="I78" s="10"/>
      <c r="J78" s="10"/>
      <c r="K78" s="10"/>
      <c r="L78" s="144"/>
      <c r="M78" s="12"/>
    </row>
    <row r="79" spans="3:13" ht="15.6" x14ac:dyDescent="0.3">
      <c r="C79" s="13"/>
      <c r="D79" s="14"/>
      <c r="E79" s="15" t="s">
        <v>154</v>
      </c>
      <c r="F79" s="16"/>
      <c r="G79" s="16"/>
      <c r="H79" s="16"/>
      <c r="I79" s="16"/>
      <c r="J79" s="16"/>
      <c r="K79" s="16"/>
      <c r="L79" s="146"/>
      <c r="M79" s="137"/>
    </row>
    <row r="80" spans="3:13" ht="12" customHeight="1" x14ac:dyDescent="0.3">
      <c r="C80" s="13"/>
      <c r="D80" s="18"/>
      <c r="E80" s="19"/>
      <c r="F80" s="18"/>
      <c r="G80" s="18"/>
      <c r="H80" s="18"/>
      <c r="I80" s="18"/>
      <c r="J80" s="18"/>
      <c r="K80" s="18"/>
      <c r="L80" s="18"/>
      <c r="M80" s="17"/>
    </row>
    <row r="81" spans="3:13" x14ac:dyDescent="0.3">
      <c r="C81" s="13"/>
      <c r="D81" s="4"/>
      <c r="E81" s="606" t="s">
        <v>235</v>
      </c>
      <c r="F81" s="606"/>
      <c r="G81" s="360" t="s">
        <v>236</v>
      </c>
      <c r="H81" s="360" t="s">
        <v>94</v>
      </c>
      <c r="I81" s="360" t="s">
        <v>7</v>
      </c>
      <c r="J81" s="673" t="s">
        <v>9</v>
      </c>
      <c r="K81" s="692"/>
      <c r="L81" s="138" t="s">
        <v>303</v>
      </c>
      <c r="M81" s="17"/>
    </row>
    <row r="82" spans="3:13" x14ac:dyDescent="0.3">
      <c r="C82" s="13"/>
      <c r="D82" s="6">
        <v>1</v>
      </c>
      <c r="E82" s="687" t="str">
        <f>Primary!D135</f>
        <v>Shipment vie World Courier</v>
      </c>
      <c r="F82" s="688"/>
      <c r="G82" s="40">
        <f>Primary!F135</f>
        <v>0</v>
      </c>
      <c r="H82" s="151">
        <f>Primary!G135</f>
        <v>0</v>
      </c>
      <c r="I82" s="79">
        <f>Primary!H135</f>
        <v>0</v>
      </c>
      <c r="J82" s="693">
        <f>I82*H82</f>
        <v>0</v>
      </c>
      <c r="K82" s="694"/>
      <c r="L82" s="289"/>
      <c r="M82" s="88"/>
    </row>
    <row r="83" spans="3:13" x14ac:dyDescent="0.3">
      <c r="C83" s="13"/>
      <c r="D83" s="6">
        <v>2</v>
      </c>
      <c r="E83" s="647">
        <f>Primary!D136</f>
        <v>0</v>
      </c>
      <c r="F83" s="649"/>
      <c r="G83" s="40">
        <f>Primary!F136</f>
        <v>0</v>
      </c>
      <c r="H83" s="151">
        <f>Primary!G136</f>
        <v>0</v>
      </c>
      <c r="I83" s="79">
        <f>Primary!H136</f>
        <v>0</v>
      </c>
      <c r="J83" s="685">
        <f>I83*H83</f>
        <v>0</v>
      </c>
      <c r="K83" s="686"/>
      <c r="L83" s="290"/>
      <c r="M83" s="88"/>
    </row>
    <row r="84" spans="3:13" x14ac:dyDescent="0.3">
      <c r="C84" s="13"/>
      <c r="D84" s="6">
        <v>3</v>
      </c>
      <c r="E84" s="647">
        <f>Primary!D137</f>
        <v>0</v>
      </c>
      <c r="F84" s="649"/>
      <c r="G84" s="40">
        <f>Primary!F137</f>
        <v>0</v>
      </c>
      <c r="H84" s="151">
        <f>Primary!G137</f>
        <v>0</v>
      </c>
      <c r="I84" s="79">
        <f>Primary!H137</f>
        <v>0</v>
      </c>
      <c r="J84" s="685">
        <f>I84*H84</f>
        <v>0</v>
      </c>
      <c r="K84" s="686"/>
      <c r="L84" s="290"/>
      <c r="M84" s="88"/>
    </row>
    <row r="85" spans="3:13" x14ac:dyDescent="0.3">
      <c r="C85" s="13"/>
      <c r="D85" s="6">
        <v>4</v>
      </c>
      <c r="E85" s="687">
        <f>Primary!D138</f>
        <v>0</v>
      </c>
      <c r="F85" s="688"/>
      <c r="G85" s="40">
        <f>Primary!F138</f>
        <v>0</v>
      </c>
      <c r="H85" s="151">
        <f>Primary!G138</f>
        <v>0</v>
      </c>
      <c r="I85" s="79">
        <f>Primary!H138</f>
        <v>0</v>
      </c>
      <c r="J85" s="693">
        <f t="shared" ref="J85:J91" si="2">I85*H85</f>
        <v>0</v>
      </c>
      <c r="K85" s="694"/>
      <c r="L85" s="290"/>
      <c r="M85" s="88"/>
    </row>
    <row r="86" spans="3:13" x14ac:dyDescent="0.3">
      <c r="C86" s="13"/>
      <c r="D86" s="6">
        <v>5</v>
      </c>
      <c r="E86" s="647">
        <f>Primary!D139</f>
        <v>0</v>
      </c>
      <c r="F86" s="649"/>
      <c r="G86" s="40">
        <f>Primary!F139</f>
        <v>0</v>
      </c>
      <c r="H86" s="151">
        <f>Primary!G139</f>
        <v>0</v>
      </c>
      <c r="I86" s="79">
        <f>Primary!H139</f>
        <v>0</v>
      </c>
      <c r="J86" s="685">
        <f t="shared" si="2"/>
        <v>0</v>
      </c>
      <c r="K86" s="686"/>
      <c r="L86" s="290"/>
      <c r="M86" s="88"/>
    </row>
    <row r="87" spans="3:13" x14ac:dyDescent="0.3">
      <c r="C87" s="13"/>
      <c r="D87" s="6">
        <v>6</v>
      </c>
      <c r="E87" s="647">
        <f>Primary!D140</f>
        <v>0</v>
      </c>
      <c r="F87" s="649"/>
      <c r="G87" s="40">
        <f>Primary!F140</f>
        <v>0</v>
      </c>
      <c r="H87" s="151">
        <f>Primary!G140</f>
        <v>0</v>
      </c>
      <c r="I87" s="79">
        <f>Primary!H140</f>
        <v>0</v>
      </c>
      <c r="J87" s="685">
        <f t="shared" si="2"/>
        <v>0</v>
      </c>
      <c r="K87" s="686"/>
      <c r="L87" s="290"/>
      <c r="M87" s="88"/>
    </row>
    <row r="88" spans="3:13" x14ac:dyDescent="0.3">
      <c r="C88" s="13"/>
      <c r="D88" s="6">
        <v>7</v>
      </c>
      <c r="E88" s="687">
        <f>Primary!D141</f>
        <v>0</v>
      </c>
      <c r="F88" s="688"/>
      <c r="G88" s="40">
        <f>Primary!F141</f>
        <v>0</v>
      </c>
      <c r="H88" s="151">
        <f>Primary!G141</f>
        <v>0</v>
      </c>
      <c r="I88" s="79">
        <f>Primary!H141</f>
        <v>0</v>
      </c>
      <c r="J88" s="693">
        <f t="shared" si="2"/>
        <v>0</v>
      </c>
      <c r="K88" s="694"/>
      <c r="L88" s="290"/>
      <c r="M88" s="88"/>
    </row>
    <row r="89" spans="3:13" x14ac:dyDescent="0.3">
      <c r="C89" s="13"/>
      <c r="D89" s="6">
        <v>8</v>
      </c>
      <c r="E89" s="647">
        <f>Primary!D142</f>
        <v>0</v>
      </c>
      <c r="F89" s="649"/>
      <c r="G89" s="40">
        <f>Primary!F142</f>
        <v>0</v>
      </c>
      <c r="H89" s="151">
        <f>Primary!G142</f>
        <v>0</v>
      </c>
      <c r="I89" s="79">
        <f>Primary!H142</f>
        <v>0</v>
      </c>
      <c r="J89" s="685">
        <f t="shared" si="2"/>
        <v>0</v>
      </c>
      <c r="K89" s="686"/>
      <c r="L89" s="290"/>
      <c r="M89" s="88"/>
    </row>
    <row r="90" spans="3:13" x14ac:dyDescent="0.3">
      <c r="C90" s="13"/>
      <c r="D90" s="6">
        <v>9</v>
      </c>
      <c r="E90" s="647">
        <f>Primary!D143</f>
        <v>0</v>
      </c>
      <c r="F90" s="649"/>
      <c r="G90" s="40">
        <f>Primary!F143</f>
        <v>0</v>
      </c>
      <c r="H90" s="151">
        <f>Primary!G143</f>
        <v>0</v>
      </c>
      <c r="I90" s="79">
        <f>Primary!H143</f>
        <v>0</v>
      </c>
      <c r="J90" s="685">
        <f t="shared" si="2"/>
        <v>0</v>
      </c>
      <c r="K90" s="686"/>
      <c r="L90" s="290"/>
      <c r="M90" s="88"/>
    </row>
    <row r="91" spans="3:13" x14ac:dyDescent="0.3">
      <c r="C91" s="13"/>
      <c r="D91" s="6">
        <v>10</v>
      </c>
      <c r="E91" s="687">
        <f>Primary!D144</f>
        <v>0</v>
      </c>
      <c r="F91" s="688"/>
      <c r="G91" s="40">
        <f>Primary!F144</f>
        <v>0</v>
      </c>
      <c r="H91" s="151">
        <f>Primary!G144</f>
        <v>0</v>
      </c>
      <c r="I91" s="79">
        <f>Primary!H144</f>
        <v>0</v>
      </c>
      <c r="J91" s="693">
        <f t="shared" si="2"/>
        <v>0</v>
      </c>
      <c r="K91" s="694"/>
      <c r="L91" s="290"/>
      <c r="M91" s="88"/>
    </row>
    <row r="92" spans="3:13" x14ac:dyDescent="0.3">
      <c r="C92" s="13"/>
      <c r="D92" s="141"/>
      <c r="E92" s="141" t="s">
        <v>238</v>
      </c>
      <c r="F92" s="141"/>
      <c r="G92" s="141"/>
      <c r="H92" s="141"/>
      <c r="I92" s="141"/>
      <c r="J92" s="696">
        <f>SUM(J82:K91)</f>
        <v>0</v>
      </c>
      <c r="K92" s="697"/>
      <c r="L92" s="143">
        <f>SUM(L82:L91)</f>
        <v>0</v>
      </c>
      <c r="M92" s="88"/>
    </row>
    <row r="93" spans="3:13" ht="12" customHeight="1" x14ac:dyDescent="0.3">
      <c r="C93" s="24"/>
      <c r="D93" s="89"/>
      <c r="E93" s="89"/>
      <c r="F93" s="89"/>
      <c r="G93" s="89"/>
      <c r="H93" s="89"/>
      <c r="I93" s="89"/>
      <c r="J93" s="89"/>
      <c r="K93" s="89"/>
      <c r="L93" s="89"/>
      <c r="M93" s="90"/>
    </row>
    <row r="94" spans="3:13" ht="12" customHeight="1" x14ac:dyDescent="0.3">
      <c r="D94" s="1"/>
      <c r="E94" s="1"/>
      <c r="F94" s="1"/>
      <c r="G94" s="1"/>
      <c r="H94" s="1"/>
      <c r="I94" s="1"/>
      <c r="J94" s="1"/>
      <c r="K94" s="1"/>
      <c r="M94" s="1"/>
    </row>
    <row r="95" spans="3:13" ht="12" customHeight="1" x14ac:dyDescent="0.4">
      <c r="C95" s="9"/>
      <c r="D95" s="10"/>
      <c r="E95" s="11"/>
      <c r="F95" s="10"/>
      <c r="G95" s="10"/>
      <c r="H95" s="10"/>
      <c r="I95" s="10"/>
      <c r="J95" s="10"/>
      <c r="K95" s="10"/>
      <c r="L95" s="144"/>
      <c r="M95" s="12"/>
    </row>
    <row r="96" spans="3:13" ht="15.6" x14ac:dyDescent="0.3">
      <c r="C96" s="13"/>
      <c r="D96" s="14"/>
      <c r="E96" s="15" t="s">
        <v>239</v>
      </c>
      <c r="F96" s="16"/>
      <c r="G96" s="16"/>
      <c r="H96" s="16"/>
      <c r="I96" s="16"/>
      <c r="J96" s="16"/>
      <c r="K96" s="16"/>
      <c r="L96" s="146"/>
      <c r="M96" s="137"/>
    </row>
    <row r="97" spans="3:13" ht="12" customHeight="1" x14ac:dyDescent="0.3">
      <c r="C97" s="13"/>
      <c r="D97" s="18"/>
      <c r="E97" s="19"/>
      <c r="F97" s="18"/>
      <c r="G97" s="18"/>
      <c r="H97" s="18"/>
      <c r="I97" s="18"/>
      <c r="J97" s="18"/>
      <c r="K97" s="18"/>
      <c r="L97" s="18"/>
      <c r="M97" s="17"/>
    </row>
    <row r="98" spans="3:13" x14ac:dyDescent="0.3">
      <c r="C98" s="13"/>
      <c r="D98" s="4"/>
      <c r="E98" s="606" t="s">
        <v>240</v>
      </c>
      <c r="F98" s="606"/>
      <c r="G98" s="360" t="s">
        <v>241</v>
      </c>
      <c r="H98" s="360" t="s">
        <v>94</v>
      </c>
      <c r="I98" s="360" t="s">
        <v>7</v>
      </c>
      <c r="J98" s="619" t="s">
        <v>9</v>
      </c>
      <c r="K98" s="620"/>
      <c r="L98" s="138" t="s">
        <v>303</v>
      </c>
      <c r="M98" s="17"/>
    </row>
    <row r="99" spans="3:13" x14ac:dyDescent="0.3">
      <c r="C99" s="13"/>
      <c r="D99" s="6">
        <v>1</v>
      </c>
      <c r="E99" s="687">
        <f>Primary!D152</f>
        <v>0</v>
      </c>
      <c r="F99" s="688"/>
      <c r="G99" s="2">
        <f>Primary!F152</f>
        <v>0</v>
      </c>
      <c r="H99" s="94">
        <f>Primary!G152</f>
        <v>0</v>
      </c>
      <c r="I99" s="29">
        <f>Primary!H152</f>
        <v>0</v>
      </c>
      <c r="J99" s="607">
        <f>I99*H99</f>
        <v>0</v>
      </c>
      <c r="K99" s="608"/>
      <c r="L99" s="283"/>
      <c r="M99" s="88"/>
    </row>
    <row r="100" spans="3:13" x14ac:dyDescent="0.3">
      <c r="C100" s="13"/>
      <c r="D100" s="6">
        <v>2</v>
      </c>
      <c r="E100" s="647">
        <f>Primary!D153</f>
        <v>0</v>
      </c>
      <c r="F100" s="649"/>
      <c r="G100" s="2">
        <f>Primary!F153</f>
        <v>0</v>
      </c>
      <c r="H100" s="94">
        <f>Primary!G153</f>
        <v>0</v>
      </c>
      <c r="I100" s="29">
        <f>Primary!H153</f>
        <v>0</v>
      </c>
      <c r="J100" s="594">
        <f>I100*H100</f>
        <v>0</v>
      </c>
      <c r="K100" s="595"/>
      <c r="L100" s="284"/>
      <c r="M100" s="88"/>
    </row>
    <row r="101" spans="3:13" x14ac:dyDescent="0.3">
      <c r="C101" s="13"/>
      <c r="D101" s="6">
        <v>3</v>
      </c>
      <c r="E101" s="647">
        <f>Primary!D154</f>
        <v>0</v>
      </c>
      <c r="F101" s="649"/>
      <c r="G101" s="2">
        <f>Primary!F154</f>
        <v>0</v>
      </c>
      <c r="H101" s="94">
        <f>Primary!G154</f>
        <v>0</v>
      </c>
      <c r="I101" s="29">
        <f>Primary!H154</f>
        <v>0</v>
      </c>
      <c r="J101" s="594">
        <f>I101*H101</f>
        <v>0</v>
      </c>
      <c r="K101" s="595"/>
      <c r="L101" s="284"/>
      <c r="M101" s="88"/>
    </row>
    <row r="102" spans="3:13" x14ac:dyDescent="0.3">
      <c r="C102" s="13"/>
      <c r="D102" s="6">
        <v>4</v>
      </c>
      <c r="E102" s="687">
        <f>Primary!D155</f>
        <v>0</v>
      </c>
      <c r="F102" s="688"/>
      <c r="G102" s="2">
        <f>Primary!F155</f>
        <v>0</v>
      </c>
      <c r="H102" s="94">
        <f>Primary!G155</f>
        <v>0</v>
      </c>
      <c r="I102" s="29">
        <f>Primary!H155</f>
        <v>0</v>
      </c>
      <c r="J102" s="607">
        <f t="shared" ref="J102:J108" si="3">I102*H102</f>
        <v>0</v>
      </c>
      <c r="K102" s="608"/>
      <c r="L102" s="284"/>
      <c r="M102" s="88"/>
    </row>
    <row r="103" spans="3:13" x14ac:dyDescent="0.3">
      <c r="C103" s="13"/>
      <c r="D103" s="6">
        <v>5</v>
      </c>
      <c r="E103" s="647">
        <f>Primary!D156</f>
        <v>0</v>
      </c>
      <c r="F103" s="649"/>
      <c r="G103" s="2">
        <f>Primary!F156</f>
        <v>0</v>
      </c>
      <c r="H103" s="94">
        <f>Primary!G156</f>
        <v>0</v>
      </c>
      <c r="I103" s="29">
        <f>Primary!H156</f>
        <v>0</v>
      </c>
      <c r="J103" s="594">
        <f t="shared" si="3"/>
        <v>0</v>
      </c>
      <c r="K103" s="595"/>
      <c r="L103" s="284"/>
      <c r="M103" s="88"/>
    </row>
    <row r="104" spans="3:13" x14ac:dyDescent="0.3">
      <c r="C104" s="13"/>
      <c r="D104" s="6">
        <v>6</v>
      </c>
      <c r="E104" s="698">
        <f>Primary!D157</f>
        <v>0</v>
      </c>
      <c r="F104" s="649"/>
      <c r="G104" s="2">
        <f>Primary!F157</f>
        <v>0</v>
      </c>
      <c r="H104" s="94">
        <f>Primary!G157</f>
        <v>0</v>
      </c>
      <c r="I104" s="29">
        <f>Primary!H157</f>
        <v>0</v>
      </c>
      <c r="J104" s="594">
        <f t="shared" si="3"/>
        <v>0</v>
      </c>
      <c r="K104" s="595"/>
      <c r="L104" s="284"/>
      <c r="M104" s="88"/>
    </row>
    <row r="105" spans="3:13" x14ac:dyDescent="0.3">
      <c r="C105" s="13"/>
      <c r="D105" s="6">
        <v>7</v>
      </c>
      <c r="E105" s="699">
        <f>Primary!D158</f>
        <v>0</v>
      </c>
      <c r="F105" s="688"/>
      <c r="G105" s="2">
        <f>Primary!F158</f>
        <v>0</v>
      </c>
      <c r="H105" s="94">
        <f>Primary!G158</f>
        <v>0</v>
      </c>
      <c r="I105" s="29">
        <f>Primary!H158</f>
        <v>0</v>
      </c>
      <c r="J105" s="607">
        <f t="shared" si="3"/>
        <v>0</v>
      </c>
      <c r="K105" s="608"/>
      <c r="L105" s="284"/>
      <c r="M105" s="88"/>
    </row>
    <row r="106" spans="3:13" x14ac:dyDescent="0.3">
      <c r="C106" s="13"/>
      <c r="D106" s="6">
        <v>8</v>
      </c>
      <c r="E106" s="698">
        <f>Primary!D159</f>
        <v>0</v>
      </c>
      <c r="F106" s="649"/>
      <c r="G106" s="2">
        <f>Primary!F159</f>
        <v>0</v>
      </c>
      <c r="H106" s="94">
        <f>Primary!G159</f>
        <v>0</v>
      </c>
      <c r="I106" s="29">
        <f>Primary!H159</f>
        <v>0</v>
      </c>
      <c r="J106" s="594">
        <f t="shared" si="3"/>
        <v>0</v>
      </c>
      <c r="K106" s="595"/>
      <c r="L106" s="284"/>
      <c r="M106" s="88"/>
    </row>
    <row r="107" spans="3:13" x14ac:dyDescent="0.3">
      <c r="C107" s="13"/>
      <c r="D107" s="6">
        <v>9</v>
      </c>
      <c r="E107" s="698">
        <f>Primary!D160</f>
        <v>0</v>
      </c>
      <c r="F107" s="649"/>
      <c r="G107" s="2">
        <f>Primary!F160</f>
        <v>0</v>
      </c>
      <c r="H107" s="94">
        <f>Primary!G160</f>
        <v>0</v>
      </c>
      <c r="I107" s="29">
        <f>Primary!H160</f>
        <v>0</v>
      </c>
      <c r="J107" s="594">
        <f t="shared" si="3"/>
        <v>0</v>
      </c>
      <c r="K107" s="595"/>
      <c r="L107" s="284"/>
      <c r="M107" s="88"/>
    </row>
    <row r="108" spans="3:13" x14ac:dyDescent="0.3">
      <c r="C108" s="13"/>
      <c r="D108" s="6">
        <v>10</v>
      </c>
      <c r="E108" s="699">
        <f>Primary!D161</f>
        <v>0</v>
      </c>
      <c r="F108" s="688"/>
      <c r="G108" s="95">
        <f>Primary!F161</f>
        <v>0</v>
      </c>
      <c r="H108" s="94">
        <f>Primary!G161</f>
        <v>0</v>
      </c>
      <c r="I108" s="29">
        <f>Primary!H161</f>
        <v>0</v>
      </c>
      <c r="J108" s="607">
        <f t="shared" si="3"/>
        <v>0</v>
      </c>
      <c r="K108" s="608"/>
      <c r="L108" s="284"/>
      <c r="M108" s="88"/>
    </row>
    <row r="109" spans="3:13" x14ac:dyDescent="0.3">
      <c r="C109" s="13"/>
      <c r="D109" s="22"/>
      <c r="E109" s="23" t="s">
        <v>242</v>
      </c>
      <c r="F109" s="23"/>
      <c r="G109" s="23"/>
      <c r="H109" s="23"/>
      <c r="I109" s="23"/>
      <c r="J109" s="659">
        <f>SUM(J99:K108)</f>
        <v>0</v>
      </c>
      <c r="K109" s="695"/>
      <c r="L109" s="140">
        <f>SUM(L99:L108)</f>
        <v>0</v>
      </c>
      <c r="M109" s="88"/>
    </row>
    <row r="110" spans="3:13" ht="12" customHeight="1" x14ac:dyDescent="0.3">
      <c r="C110" s="24"/>
      <c r="D110" s="89"/>
      <c r="E110" s="89"/>
      <c r="F110" s="89"/>
      <c r="G110" s="89"/>
      <c r="H110" s="89"/>
      <c r="I110" s="89"/>
      <c r="J110" s="89"/>
      <c r="K110" s="89"/>
      <c r="L110" s="89"/>
      <c r="M110" s="90"/>
    </row>
    <row r="111" spans="3:13" ht="12" customHeight="1" x14ac:dyDescent="0.3">
      <c r="D111" s="1"/>
      <c r="E111" s="1"/>
      <c r="F111" s="1"/>
      <c r="G111" s="1"/>
      <c r="H111" s="1"/>
      <c r="I111" s="1"/>
      <c r="J111" s="1"/>
      <c r="K111" s="1"/>
      <c r="M111" s="1"/>
    </row>
    <row r="112" spans="3:13" ht="12" customHeight="1" x14ac:dyDescent="0.4">
      <c r="C112" s="9"/>
      <c r="D112" s="10"/>
      <c r="E112" s="11"/>
      <c r="F112" s="10"/>
      <c r="G112" s="10"/>
      <c r="H112" s="10"/>
      <c r="I112" s="10"/>
      <c r="J112" s="10"/>
      <c r="K112" s="10"/>
      <c r="L112" s="144"/>
      <c r="M112" s="12"/>
    </row>
    <row r="113" spans="3:13" ht="15.6" x14ac:dyDescent="0.3">
      <c r="C113" s="13"/>
      <c r="D113" s="14"/>
      <c r="E113" s="15" t="s">
        <v>243</v>
      </c>
      <c r="F113" s="16"/>
      <c r="G113" s="16"/>
      <c r="H113" s="16"/>
      <c r="I113" s="16"/>
      <c r="J113" s="16"/>
      <c r="K113" s="16"/>
      <c r="L113" s="146"/>
      <c r="M113" s="137"/>
    </row>
    <row r="114" spans="3:13" ht="12" customHeight="1" x14ac:dyDescent="0.3">
      <c r="C114" s="13"/>
      <c r="D114" s="18"/>
      <c r="E114" s="19"/>
      <c r="F114" s="18"/>
      <c r="G114" s="18"/>
      <c r="H114" s="18"/>
      <c r="I114" s="18"/>
      <c r="J114" s="18"/>
      <c r="K114" s="18"/>
      <c r="L114" s="18"/>
      <c r="M114" s="17"/>
    </row>
    <row r="115" spans="3:13" x14ac:dyDescent="0.3">
      <c r="C115" s="13"/>
      <c r="D115" s="4"/>
      <c r="E115" s="606" t="s">
        <v>3</v>
      </c>
      <c r="F115" s="606"/>
      <c r="G115" s="360" t="e">
        <f>#REF!</f>
        <v>#REF!</v>
      </c>
      <c r="H115" s="360" t="s">
        <v>94</v>
      </c>
      <c r="I115" s="360" t="s">
        <v>7</v>
      </c>
      <c r="J115" s="619" t="s">
        <v>9</v>
      </c>
      <c r="K115" s="620"/>
      <c r="L115" s="139" t="s">
        <v>303</v>
      </c>
      <c r="M115" s="17"/>
    </row>
    <row r="116" spans="3:13" x14ac:dyDescent="0.3">
      <c r="C116" s="13"/>
      <c r="D116" s="6">
        <v>1</v>
      </c>
      <c r="E116" s="687">
        <f>Primary!D169</f>
        <v>0</v>
      </c>
      <c r="F116" s="688"/>
      <c r="G116" s="2">
        <f>Primary!F169</f>
        <v>0</v>
      </c>
      <c r="H116" s="30">
        <f>Primary!G169</f>
        <v>0</v>
      </c>
      <c r="I116" s="29">
        <f>Primary!H169</f>
        <v>0</v>
      </c>
      <c r="J116" s="607">
        <f>I116*H116</f>
        <v>0</v>
      </c>
      <c r="K116" s="608"/>
      <c r="L116" s="283"/>
      <c r="M116" s="88"/>
    </row>
    <row r="117" spans="3:13" x14ac:dyDescent="0.3">
      <c r="C117" s="13"/>
      <c r="D117" s="6">
        <v>2</v>
      </c>
      <c r="E117" s="647">
        <f>Primary!D170</f>
        <v>0</v>
      </c>
      <c r="F117" s="649"/>
      <c r="G117" s="2">
        <f>Primary!F170</f>
        <v>0</v>
      </c>
      <c r="H117" s="30">
        <f>Primary!G170</f>
        <v>0</v>
      </c>
      <c r="I117" s="29">
        <f>Primary!H170</f>
        <v>0</v>
      </c>
      <c r="J117" s="594">
        <f>I117*H117</f>
        <v>0</v>
      </c>
      <c r="K117" s="595"/>
      <c r="L117" s="284"/>
      <c r="M117" s="88"/>
    </row>
    <row r="118" spans="3:13" x14ac:dyDescent="0.3">
      <c r="C118" s="13"/>
      <c r="D118" s="6">
        <v>3</v>
      </c>
      <c r="E118" s="687">
        <f>Primary!D171</f>
        <v>0</v>
      </c>
      <c r="F118" s="688"/>
      <c r="G118" s="2">
        <f>Primary!F171</f>
        <v>0</v>
      </c>
      <c r="H118" s="30">
        <f>Primary!G171</f>
        <v>0</v>
      </c>
      <c r="I118" s="29">
        <f>Primary!H171</f>
        <v>0</v>
      </c>
      <c r="J118" s="594">
        <f>I118*H118</f>
        <v>0</v>
      </c>
      <c r="K118" s="595"/>
      <c r="L118" s="284"/>
      <c r="M118" s="88"/>
    </row>
    <row r="119" spans="3:13" x14ac:dyDescent="0.3">
      <c r="C119" s="13"/>
      <c r="D119" s="6">
        <v>4</v>
      </c>
      <c r="E119" s="647">
        <f>Primary!D172</f>
        <v>0</v>
      </c>
      <c r="F119" s="649"/>
      <c r="G119" s="2">
        <f>Primary!F172</f>
        <v>0</v>
      </c>
      <c r="H119" s="30">
        <f>Primary!G172</f>
        <v>0</v>
      </c>
      <c r="I119" s="29">
        <f>Primary!H172</f>
        <v>0</v>
      </c>
      <c r="J119" s="607">
        <f t="shared" ref="J119:J125" si="4">I119*H119</f>
        <v>0</v>
      </c>
      <c r="K119" s="608"/>
      <c r="L119" s="284"/>
      <c r="M119" s="88"/>
    </row>
    <row r="120" spans="3:13" x14ac:dyDescent="0.3">
      <c r="C120" s="13"/>
      <c r="D120" s="6">
        <v>5</v>
      </c>
      <c r="E120" s="687">
        <f>Primary!D173</f>
        <v>0</v>
      </c>
      <c r="F120" s="688"/>
      <c r="G120" s="2">
        <f>Primary!F173</f>
        <v>0</v>
      </c>
      <c r="H120" s="30">
        <f>Primary!G173</f>
        <v>0</v>
      </c>
      <c r="I120" s="29">
        <f>Primary!H173</f>
        <v>0</v>
      </c>
      <c r="J120" s="594">
        <f t="shared" si="4"/>
        <v>0</v>
      </c>
      <c r="K120" s="595"/>
      <c r="L120" s="284"/>
      <c r="M120" s="88"/>
    </row>
    <row r="121" spans="3:13" x14ac:dyDescent="0.3">
      <c r="C121" s="13"/>
      <c r="D121" s="6">
        <v>6</v>
      </c>
      <c r="E121" s="647">
        <f>Primary!D174</f>
        <v>0</v>
      </c>
      <c r="F121" s="649"/>
      <c r="G121" s="2">
        <f>Primary!F174</f>
        <v>0</v>
      </c>
      <c r="H121" s="30">
        <f>Primary!G174</f>
        <v>0</v>
      </c>
      <c r="I121" s="29">
        <f>Primary!H174</f>
        <v>0</v>
      </c>
      <c r="J121" s="594">
        <f t="shared" si="4"/>
        <v>0</v>
      </c>
      <c r="K121" s="595"/>
      <c r="L121" s="284"/>
      <c r="M121" s="88"/>
    </row>
    <row r="122" spans="3:13" x14ac:dyDescent="0.3">
      <c r="C122" s="13"/>
      <c r="D122" s="6">
        <v>7</v>
      </c>
      <c r="E122" s="687">
        <f>Primary!D175</f>
        <v>0</v>
      </c>
      <c r="F122" s="688"/>
      <c r="G122" s="2">
        <f>Primary!F175</f>
        <v>0</v>
      </c>
      <c r="H122" s="30">
        <f>Primary!G175</f>
        <v>0</v>
      </c>
      <c r="I122" s="29">
        <f>Primary!H175</f>
        <v>0</v>
      </c>
      <c r="J122" s="607">
        <f t="shared" si="4"/>
        <v>0</v>
      </c>
      <c r="K122" s="608"/>
      <c r="L122" s="284"/>
      <c r="M122" s="88"/>
    </row>
    <row r="123" spans="3:13" x14ac:dyDescent="0.3">
      <c r="C123" s="13"/>
      <c r="D123" s="6">
        <v>8</v>
      </c>
      <c r="E123" s="647">
        <f>Primary!D176</f>
        <v>0</v>
      </c>
      <c r="F123" s="649"/>
      <c r="G123" s="2">
        <f>Primary!F176</f>
        <v>0</v>
      </c>
      <c r="H123" s="30">
        <f>Primary!G176</f>
        <v>0</v>
      </c>
      <c r="I123" s="29">
        <f>Primary!H176</f>
        <v>0</v>
      </c>
      <c r="J123" s="594">
        <f t="shared" si="4"/>
        <v>0</v>
      </c>
      <c r="K123" s="595"/>
      <c r="L123" s="284"/>
      <c r="M123" s="88"/>
    </row>
    <row r="124" spans="3:13" x14ac:dyDescent="0.3">
      <c r="C124" s="13"/>
      <c r="D124" s="6">
        <v>9</v>
      </c>
      <c r="E124" s="687">
        <f>Primary!D177</f>
        <v>0</v>
      </c>
      <c r="F124" s="688"/>
      <c r="G124" s="2">
        <f>Primary!F177</f>
        <v>0</v>
      </c>
      <c r="H124" s="30">
        <f>Primary!G177</f>
        <v>0</v>
      </c>
      <c r="I124" s="29">
        <f>Primary!H177</f>
        <v>0</v>
      </c>
      <c r="J124" s="594">
        <f t="shared" si="4"/>
        <v>0</v>
      </c>
      <c r="K124" s="595"/>
      <c r="L124" s="284"/>
      <c r="M124" s="88"/>
    </row>
    <row r="125" spans="3:13" x14ac:dyDescent="0.3">
      <c r="C125" s="13"/>
      <c r="D125" s="6">
        <v>10</v>
      </c>
      <c r="E125" s="647">
        <f>Primary!D178</f>
        <v>0</v>
      </c>
      <c r="F125" s="649"/>
      <c r="G125" s="2">
        <f>Primary!F178</f>
        <v>0</v>
      </c>
      <c r="H125" s="30">
        <f>Primary!G178</f>
        <v>0</v>
      </c>
      <c r="I125" s="29">
        <f>Primary!H178</f>
        <v>0</v>
      </c>
      <c r="J125" s="607">
        <f t="shared" si="4"/>
        <v>0</v>
      </c>
      <c r="K125" s="608"/>
      <c r="L125" s="284"/>
      <c r="M125" s="88"/>
    </row>
    <row r="126" spans="3:13" x14ac:dyDescent="0.3">
      <c r="C126" s="13"/>
      <c r="D126" s="22"/>
      <c r="E126" s="23" t="s">
        <v>245</v>
      </c>
      <c r="F126" s="23"/>
      <c r="G126" s="23"/>
      <c r="H126" s="23"/>
      <c r="I126" s="23"/>
      <c r="J126" s="659">
        <f>SUM(J116:K125)</f>
        <v>0</v>
      </c>
      <c r="K126" s="695"/>
      <c r="L126" s="140">
        <f>SUM(L116:L125)</f>
        <v>0</v>
      </c>
      <c r="M126" s="88"/>
    </row>
    <row r="127" spans="3:13" ht="12" customHeight="1" x14ac:dyDescent="0.3">
      <c r="C127" s="24"/>
      <c r="D127" s="89"/>
      <c r="E127" s="89"/>
      <c r="F127" s="89"/>
      <c r="G127" s="89"/>
      <c r="H127" s="89"/>
      <c r="I127" s="89"/>
      <c r="J127" s="89"/>
      <c r="K127" s="89"/>
      <c r="L127" s="89"/>
      <c r="M127" s="90"/>
    </row>
    <row r="128" spans="3:13" ht="12" customHeight="1" x14ac:dyDescent="0.3"/>
    <row r="129" spans="2:13" ht="21" x14ac:dyDescent="0.4">
      <c r="C129" s="33"/>
      <c r="D129" s="34"/>
      <c r="E129" s="35" t="s">
        <v>247</v>
      </c>
      <c r="F129" s="34"/>
      <c r="G129" s="34"/>
      <c r="H129" s="34"/>
      <c r="I129" s="34"/>
      <c r="J129" s="34"/>
      <c r="K129" s="34"/>
      <c r="L129" s="34"/>
      <c r="M129" s="36"/>
    </row>
    <row r="130" spans="2:13" ht="12" customHeight="1" x14ac:dyDescent="0.3">
      <c r="L130"/>
    </row>
    <row r="131" spans="2:13" ht="12" customHeight="1" x14ac:dyDescent="0.4">
      <c r="C131" s="9"/>
      <c r="D131" s="10"/>
      <c r="E131" s="11"/>
      <c r="F131" s="10"/>
      <c r="G131" s="10"/>
      <c r="H131" s="10"/>
      <c r="I131" s="10"/>
      <c r="J131" s="10"/>
      <c r="K131" s="10"/>
      <c r="L131" s="10"/>
      <c r="M131" s="12"/>
    </row>
    <row r="132" spans="2:13" ht="15.6" x14ac:dyDescent="0.3">
      <c r="C132" s="13"/>
      <c r="D132" s="14"/>
      <c r="E132" s="15" t="s">
        <v>266</v>
      </c>
      <c r="F132" s="16"/>
      <c r="G132" s="16"/>
      <c r="H132" s="16"/>
      <c r="I132" s="16"/>
      <c r="J132" s="16"/>
      <c r="K132" s="16"/>
      <c r="L132" s="14"/>
      <c r="M132" s="17"/>
    </row>
    <row r="133" spans="2:13" ht="12" customHeight="1" x14ac:dyDescent="0.3">
      <c r="C133" s="13"/>
      <c r="D133" s="20"/>
      <c r="E133" s="19" t="s">
        <v>249</v>
      </c>
      <c r="F133" s="20"/>
      <c r="G133" s="20"/>
      <c r="H133" s="20"/>
      <c r="I133" s="20"/>
      <c r="J133" s="20"/>
      <c r="K133" s="20"/>
      <c r="L133" s="20"/>
      <c r="M133" s="17"/>
    </row>
    <row r="134" spans="2:13" s="1" customFormat="1" ht="13.8" x14ac:dyDescent="0.3">
      <c r="C134" s="51"/>
      <c r="D134" s="4"/>
      <c r="E134" s="360" t="s">
        <v>250</v>
      </c>
      <c r="F134" s="360" t="s">
        <v>19</v>
      </c>
      <c r="G134" s="360" t="s">
        <v>20</v>
      </c>
      <c r="H134" s="360">
        <f>Primary!G201</f>
        <v>0</v>
      </c>
      <c r="I134" s="360">
        <f>Primary!H201</f>
        <v>0</v>
      </c>
      <c r="J134" s="360">
        <f>Primary!I201</f>
        <v>0</v>
      </c>
      <c r="K134" s="363" t="s">
        <v>24</v>
      </c>
      <c r="L134" s="337" t="s">
        <v>303</v>
      </c>
      <c r="M134" s="88"/>
    </row>
    <row r="135" spans="2:13" x14ac:dyDescent="0.3">
      <c r="B135" s="1"/>
      <c r="C135" s="51"/>
      <c r="D135" s="6"/>
      <c r="E135" s="2"/>
      <c r="F135" s="150">
        <f>Primary!E203</f>
        <v>0</v>
      </c>
      <c r="G135" s="150">
        <f>Primary!F203</f>
        <v>0</v>
      </c>
      <c r="H135" s="40">
        <f>Primary!G203</f>
        <v>0</v>
      </c>
      <c r="I135" s="40">
        <f>Primary!H203</f>
        <v>0</v>
      </c>
      <c r="J135" s="87">
        <f>Primary!I203</f>
        <v>0</v>
      </c>
      <c r="K135" s="367">
        <f>Primary!J203</f>
        <v>0</v>
      </c>
      <c r="L135" s="286"/>
      <c r="M135" s="88"/>
    </row>
    <row r="136" spans="2:13" x14ac:dyDescent="0.3">
      <c r="B136" s="1"/>
      <c r="C136" s="51"/>
      <c r="D136" s="7"/>
      <c r="E136" s="3"/>
      <c r="F136" s="164">
        <f>Primary!E205</f>
        <v>0</v>
      </c>
      <c r="G136" s="164">
        <f>Primary!F205</f>
        <v>0</v>
      </c>
      <c r="H136" s="361">
        <f>Primary!G205</f>
        <v>0</v>
      </c>
      <c r="I136" s="55">
        <f>Primary!H205</f>
        <v>0</v>
      </c>
      <c r="J136" s="55">
        <f>Primary!I205</f>
        <v>0</v>
      </c>
      <c r="K136" s="368">
        <f>Primary!J205</f>
        <v>0</v>
      </c>
      <c r="L136" s="287"/>
      <c r="M136" s="88"/>
    </row>
    <row r="137" spans="2:13" x14ac:dyDescent="0.3">
      <c r="B137" s="1"/>
      <c r="C137" s="51"/>
      <c r="D137" s="7"/>
      <c r="E137" s="3"/>
      <c r="F137" s="164">
        <f>Primary!E207</f>
        <v>0</v>
      </c>
      <c r="G137" s="164">
        <f>Primary!F207</f>
        <v>0</v>
      </c>
      <c r="H137" s="361">
        <f>Primary!G207</f>
        <v>0</v>
      </c>
      <c r="I137" s="55">
        <f>Primary!H207</f>
        <v>0</v>
      </c>
      <c r="J137" s="55">
        <f>Primary!I207</f>
        <v>0</v>
      </c>
      <c r="K137" s="368">
        <f>Primary!J207</f>
        <v>0</v>
      </c>
      <c r="L137" s="287"/>
      <c r="M137" s="88"/>
    </row>
    <row r="138" spans="2:13" x14ac:dyDescent="0.3">
      <c r="B138" s="1"/>
      <c r="C138" s="51"/>
      <c r="D138" s="7"/>
      <c r="E138" s="3"/>
      <c r="F138" s="164">
        <f>Primary!E209</f>
        <v>0</v>
      </c>
      <c r="G138" s="164">
        <f>Primary!F209</f>
        <v>0</v>
      </c>
      <c r="H138" s="361">
        <f>Primary!G209</f>
        <v>0</v>
      </c>
      <c r="I138" s="55">
        <f>Primary!H209</f>
        <v>0</v>
      </c>
      <c r="J138" s="55">
        <f>Primary!I209</f>
        <v>0</v>
      </c>
      <c r="K138" s="368">
        <f>Primary!J209</f>
        <v>0</v>
      </c>
      <c r="L138" s="287"/>
      <c r="M138" s="88"/>
    </row>
    <row r="139" spans="2:13" x14ac:dyDescent="0.3">
      <c r="B139" s="1"/>
      <c r="C139" s="51"/>
      <c r="D139" s="159"/>
      <c r="E139" s="8"/>
      <c r="F139" s="165">
        <f>Primary!E211</f>
        <v>0</v>
      </c>
      <c r="G139" s="165">
        <f>Primary!F211</f>
        <v>0</v>
      </c>
      <c r="H139" s="136">
        <f>Primary!G211</f>
        <v>0</v>
      </c>
      <c r="I139" s="54">
        <f>Primary!H211</f>
        <v>0</v>
      </c>
      <c r="J139" s="54">
        <f>Primary!I211</f>
        <v>0</v>
      </c>
      <c r="K139" s="166">
        <f>Primary!J211</f>
        <v>0</v>
      </c>
      <c r="L139" s="288"/>
      <c r="M139" s="88"/>
    </row>
    <row r="140" spans="2:13" x14ac:dyDescent="0.3">
      <c r="B140" s="1"/>
      <c r="C140" s="51"/>
      <c r="D140" s="22"/>
      <c r="E140" s="23" t="s">
        <v>251</v>
      </c>
      <c r="F140" s="23"/>
      <c r="G140" s="23"/>
      <c r="H140" s="23"/>
      <c r="I140" s="23"/>
      <c r="J140" s="23"/>
      <c r="K140" s="58">
        <f>SUM(K135:K139)</f>
        <v>0</v>
      </c>
      <c r="L140" s="152">
        <f>SUM(L135:L139)</f>
        <v>0</v>
      </c>
      <c r="M140" s="88"/>
    </row>
    <row r="141" spans="2:13" x14ac:dyDescent="0.3">
      <c r="B141" s="1"/>
      <c r="C141" s="13"/>
      <c r="D141" s="20"/>
      <c r="E141" s="19" t="s">
        <v>305</v>
      </c>
      <c r="F141" s="20"/>
      <c r="G141" s="20"/>
      <c r="H141" s="20"/>
      <c r="I141" s="20"/>
      <c r="J141" s="20"/>
      <c r="K141" s="20"/>
      <c r="L141" s="20"/>
      <c r="M141" s="17"/>
    </row>
    <row r="142" spans="2:13" x14ac:dyDescent="0.3">
      <c r="B142" s="1"/>
      <c r="C142" s="51"/>
      <c r="D142" s="4"/>
      <c r="E142" s="360" t="s">
        <v>306</v>
      </c>
      <c r="F142" s="360" t="s">
        <v>22</v>
      </c>
      <c r="G142" s="360" t="s">
        <v>307</v>
      </c>
      <c r="H142" s="360" t="s">
        <v>23</v>
      </c>
      <c r="I142" s="360" t="s">
        <v>308</v>
      </c>
      <c r="J142" s="360" t="s">
        <v>116</v>
      </c>
      <c r="K142" s="363" t="s">
        <v>24</v>
      </c>
      <c r="L142" s="337" t="s">
        <v>303</v>
      </c>
      <c r="M142" s="88"/>
    </row>
    <row r="143" spans="2:13" x14ac:dyDescent="0.3">
      <c r="B143" s="1"/>
      <c r="C143" s="51"/>
      <c r="D143" s="6"/>
      <c r="E143" s="2">
        <f>Primary!E215</f>
        <v>0</v>
      </c>
      <c r="F143" s="40">
        <f>Primary!G215</f>
        <v>0</v>
      </c>
      <c r="G143" s="30">
        <f>Primary!G218:H218</f>
        <v>0</v>
      </c>
      <c r="H143" s="40">
        <f>Primary!I218</f>
        <v>0</v>
      </c>
      <c r="I143" s="162">
        <f>Primary!D218</f>
        <v>0</v>
      </c>
      <c r="J143" s="163">
        <f>Primary!E218</f>
        <v>0</v>
      </c>
      <c r="K143" s="370">
        <f>Primary!J218</f>
        <v>0</v>
      </c>
      <c r="L143" s="286"/>
      <c r="M143" s="88"/>
    </row>
    <row r="144" spans="2:13" x14ac:dyDescent="0.3">
      <c r="B144" s="1"/>
      <c r="C144" s="51"/>
      <c r="D144" s="6"/>
      <c r="E144" s="2">
        <f>Primary!E220</f>
        <v>0</v>
      </c>
      <c r="F144" s="40">
        <f>Primary!G220</f>
        <v>0</v>
      </c>
      <c r="G144" s="30">
        <f>Primary!G223:H223</f>
        <v>0</v>
      </c>
      <c r="H144" s="40">
        <f>Primary!I223</f>
        <v>0</v>
      </c>
      <c r="I144" s="162">
        <f>Primary!D223</f>
        <v>0</v>
      </c>
      <c r="J144" s="163">
        <f>Primary!E223</f>
        <v>0</v>
      </c>
      <c r="K144" s="370">
        <f>Primary!J223</f>
        <v>0</v>
      </c>
      <c r="L144" s="286"/>
      <c r="M144" s="88"/>
    </row>
    <row r="145" spans="2:13" x14ac:dyDescent="0.3">
      <c r="B145" s="1"/>
      <c r="C145" s="51"/>
      <c r="D145" s="6"/>
      <c r="E145" s="2">
        <f>Primary!E225</f>
        <v>0</v>
      </c>
      <c r="F145" s="40">
        <f>Primary!G225</f>
        <v>0</v>
      </c>
      <c r="G145" s="30">
        <f>Primary!G228:H228</f>
        <v>0</v>
      </c>
      <c r="H145" s="40">
        <f>Primary!I228</f>
        <v>0</v>
      </c>
      <c r="I145" s="162">
        <f>Primary!D228</f>
        <v>0</v>
      </c>
      <c r="J145" s="163">
        <f>Primary!E228</f>
        <v>0</v>
      </c>
      <c r="K145" s="370">
        <f>Primary!J228</f>
        <v>0</v>
      </c>
      <c r="L145" s="286"/>
      <c r="M145" s="88"/>
    </row>
    <row r="146" spans="2:13" x14ac:dyDescent="0.3">
      <c r="B146" s="1"/>
      <c r="C146" s="51"/>
      <c r="D146" s="22"/>
      <c r="E146" s="23" t="s">
        <v>309</v>
      </c>
      <c r="F146" s="23"/>
      <c r="G146" s="23"/>
      <c r="H146" s="23"/>
      <c r="I146" s="23"/>
      <c r="J146" s="23"/>
      <c r="K146" s="58">
        <f>SUM(K143:K145)</f>
        <v>0</v>
      </c>
      <c r="L146" s="152">
        <f>SUM(L143:L145)</f>
        <v>0</v>
      </c>
      <c r="M146" s="88"/>
    </row>
    <row r="147" spans="2:13" x14ac:dyDescent="0.3">
      <c r="B147" s="1"/>
      <c r="C147" s="51"/>
      <c r="D147" s="20"/>
      <c r="E147" s="19" t="s">
        <v>256</v>
      </c>
      <c r="F147" s="20"/>
      <c r="G147" s="20"/>
      <c r="H147" s="20"/>
      <c r="I147" s="20"/>
      <c r="J147" s="20"/>
      <c r="K147" s="20"/>
      <c r="L147" s="20"/>
      <c r="M147" s="88"/>
    </row>
    <row r="148" spans="2:13" x14ac:dyDescent="0.3">
      <c r="B148" s="1"/>
      <c r="C148" s="51"/>
      <c r="D148" s="47"/>
      <c r="E148" s="635" t="s">
        <v>121</v>
      </c>
      <c r="F148" s="635"/>
      <c r="G148" s="352" t="str">
        <f>Primary!F231</f>
        <v>Rate/Fee</v>
      </c>
      <c r="H148" s="352" t="str">
        <f>Primary!G231</f>
        <v># Units</v>
      </c>
      <c r="I148" s="352">
        <f>Primary!H231</f>
        <v>0</v>
      </c>
      <c r="J148" s="352">
        <f>Primary!I231</f>
        <v>0</v>
      </c>
      <c r="K148" s="241" t="str">
        <f>Primary!J231</f>
        <v>Total</v>
      </c>
      <c r="L148" s="337" t="s">
        <v>303</v>
      </c>
      <c r="M148" s="88"/>
    </row>
    <row r="149" spans="2:13" x14ac:dyDescent="0.3">
      <c r="B149" s="1"/>
      <c r="C149" s="51"/>
      <c r="D149" s="81">
        <v>1</v>
      </c>
      <c r="E149" s="700" t="str">
        <f>Primary!D232</f>
        <v>Ex: Parking</v>
      </c>
      <c r="F149" s="701"/>
      <c r="G149" s="79">
        <f>Primary!F232</f>
        <v>0</v>
      </c>
      <c r="H149" s="40">
        <f>Primary!G232</f>
        <v>0</v>
      </c>
      <c r="I149" s="40">
        <f>Primary!H232</f>
        <v>0</v>
      </c>
      <c r="J149" s="40">
        <f>Primary!I232</f>
        <v>0</v>
      </c>
      <c r="K149" s="80">
        <f>Primary!J232</f>
        <v>0</v>
      </c>
      <c r="L149" s="283"/>
      <c r="M149" s="88"/>
    </row>
    <row r="150" spans="2:13" x14ac:dyDescent="0.3">
      <c r="B150" s="1"/>
      <c r="C150" s="51"/>
      <c r="D150" s="7">
        <v>2</v>
      </c>
      <c r="E150" s="647" t="str">
        <f>Primary!D233</f>
        <v>Ex: Baggage</v>
      </c>
      <c r="F150" s="649"/>
      <c r="G150" s="42">
        <f>Primary!F233</f>
        <v>0</v>
      </c>
      <c r="H150" s="361">
        <f>Primary!G233</f>
        <v>0</v>
      </c>
      <c r="I150" s="361">
        <f>Primary!H233</f>
        <v>0</v>
      </c>
      <c r="J150" s="361">
        <f>Primary!I233</f>
        <v>0</v>
      </c>
      <c r="K150" s="44">
        <f>Primary!J233</f>
        <v>0</v>
      </c>
      <c r="L150" s="283"/>
      <c r="M150" s="88"/>
    </row>
    <row r="151" spans="2:13" x14ac:dyDescent="0.3">
      <c r="B151" s="1"/>
      <c r="C151" s="51"/>
      <c r="D151" s="7">
        <v>3</v>
      </c>
      <c r="E151" s="647"/>
      <c r="F151" s="649"/>
      <c r="G151" s="42"/>
      <c r="H151" s="361">
        <f>Primary!G234</f>
        <v>0</v>
      </c>
      <c r="I151" s="361">
        <f>Primary!H234</f>
        <v>0</v>
      </c>
      <c r="J151" s="361">
        <f>Primary!I234</f>
        <v>0</v>
      </c>
      <c r="K151" s="44">
        <f>Primary!J234</f>
        <v>0</v>
      </c>
      <c r="L151" s="283"/>
      <c r="M151" s="88"/>
    </row>
    <row r="152" spans="2:13" x14ac:dyDescent="0.3">
      <c r="B152" s="1"/>
      <c r="C152" s="51"/>
      <c r="D152" s="7">
        <v>4</v>
      </c>
      <c r="E152" s="700">
        <f>Primary!D235</f>
        <v>0</v>
      </c>
      <c r="F152" s="701"/>
      <c r="G152" s="79">
        <f>Primary!F235</f>
        <v>0</v>
      </c>
      <c r="H152" s="40">
        <f>Primary!G235</f>
        <v>0</v>
      </c>
      <c r="I152" s="40">
        <f>Primary!H235</f>
        <v>0</v>
      </c>
      <c r="J152" s="40">
        <f>Primary!I235</f>
        <v>0</v>
      </c>
      <c r="K152" s="80">
        <f>Primary!J235</f>
        <v>0</v>
      </c>
      <c r="L152" s="283"/>
      <c r="M152" s="88"/>
    </row>
    <row r="153" spans="2:13" x14ac:dyDescent="0.3">
      <c r="B153" s="1"/>
      <c r="C153" s="51"/>
      <c r="D153" s="7">
        <v>5</v>
      </c>
      <c r="E153" s="647">
        <f>Primary!D236</f>
        <v>0</v>
      </c>
      <c r="F153" s="649"/>
      <c r="G153" s="42">
        <f>Primary!F236</f>
        <v>0</v>
      </c>
      <c r="H153" s="361">
        <f>Primary!G236</f>
        <v>0</v>
      </c>
      <c r="I153" s="361">
        <f>Primary!H236</f>
        <v>0</v>
      </c>
      <c r="J153" s="361">
        <f>Primary!I236</f>
        <v>0</v>
      </c>
      <c r="K153" s="44">
        <f>Primary!J236</f>
        <v>0</v>
      </c>
      <c r="L153" s="283"/>
      <c r="M153" s="88"/>
    </row>
    <row r="154" spans="2:13" x14ac:dyDescent="0.3">
      <c r="B154" s="1"/>
      <c r="C154" s="51"/>
      <c r="D154" s="7">
        <v>6</v>
      </c>
      <c r="E154" s="647">
        <f>Primary!D237</f>
        <v>0</v>
      </c>
      <c r="F154" s="649"/>
      <c r="G154" s="42">
        <f>Primary!F237</f>
        <v>0</v>
      </c>
      <c r="H154" s="361">
        <f>Primary!G237</f>
        <v>0</v>
      </c>
      <c r="I154" s="361">
        <f>Primary!H237</f>
        <v>0</v>
      </c>
      <c r="J154" s="361">
        <f>Primary!I237</f>
        <v>0</v>
      </c>
      <c r="K154" s="44">
        <f>Primary!J237</f>
        <v>0</v>
      </c>
      <c r="L154" s="283"/>
      <c r="M154" s="88"/>
    </row>
    <row r="155" spans="2:13" x14ac:dyDescent="0.3">
      <c r="B155" s="1"/>
      <c r="C155" s="51"/>
      <c r="D155" s="7">
        <v>7</v>
      </c>
      <c r="E155" s="700">
        <f>Primary!D238</f>
        <v>0</v>
      </c>
      <c r="F155" s="701"/>
      <c r="G155" s="79">
        <f>Primary!F238</f>
        <v>0</v>
      </c>
      <c r="H155" s="40">
        <f>Primary!G238</f>
        <v>0</v>
      </c>
      <c r="I155" s="40">
        <f>Primary!H238</f>
        <v>0</v>
      </c>
      <c r="J155" s="40">
        <f>Primary!I238</f>
        <v>0</v>
      </c>
      <c r="K155" s="80">
        <f>Primary!J238</f>
        <v>0</v>
      </c>
      <c r="L155" s="283"/>
      <c r="M155" s="88"/>
    </row>
    <row r="156" spans="2:13" x14ac:dyDescent="0.3">
      <c r="C156" s="51"/>
      <c r="D156" s="7">
        <v>8</v>
      </c>
      <c r="E156" s="647">
        <f>Primary!D239</f>
        <v>0</v>
      </c>
      <c r="F156" s="649"/>
      <c r="G156" s="42">
        <f>Primary!F239</f>
        <v>0</v>
      </c>
      <c r="H156" s="361">
        <f>Primary!G239</f>
        <v>0</v>
      </c>
      <c r="I156" s="361">
        <f>Primary!H239</f>
        <v>0</v>
      </c>
      <c r="J156" s="361">
        <f>Primary!I239</f>
        <v>0</v>
      </c>
      <c r="K156" s="44">
        <f>Primary!J239</f>
        <v>0</v>
      </c>
      <c r="L156" s="283"/>
      <c r="M156" s="88"/>
    </row>
    <row r="157" spans="2:13" x14ac:dyDescent="0.3">
      <c r="C157" s="51"/>
      <c r="D157" s="7">
        <v>9</v>
      </c>
      <c r="E157" s="647">
        <f>Primary!D240</f>
        <v>0</v>
      </c>
      <c r="F157" s="649"/>
      <c r="G157" s="42">
        <f>Primary!F240</f>
        <v>0</v>
      </c>
      <c r="H157" s="361">
        <f>Primary!G240</f>
        <v>0</v>
      </c>
      <c r="I157" s="361">
        <f>Primary!H240</f>
        <v>0</v>
      </c>
      <c r="J157" s="361">
        <f>Primary!I240</f>
        <v>0</v>
      </c>
      <c r="K157" s="44">
        <f>Primary!J240</f>
        <v>0</v>
      </c>
      <c r="L157" s="283"/>
      <c r="M157" s="88"/>
    </row>
    <row r="158" spans="2:13" x14ac:dyDescent="0.3">
      <c r="C158" s="51"/>
      <c r="D158" s="7">
        <v>10</v>
      </c>
      <c r="E158" s="700">
        <f>Primary!D241</f>
        <v>0</v>
      </c>
      <c r="F158" s="701"/>
      <c r="G158" s="79">
        <f>Primary!F241</f>
        <v>0</v>
      </c>
      <c r="H158" s="40">
        <f>Primary!G241</f>
        <v>0</v>
      </c>
      <c r="I158" s="40">
        <f>Primary!H241</f>
        <v>0</v>
      </c>
      <c r="J158" s="40">
        <f>Primary!I241</f>
        <v>0</v>
      </c>
      <c r="K158" s="80">
        <f>Primary!J241</f>
        <v>0</v>
      </c>
      <c r="L158" s="283"/>
      <c r="M158" s="88"/>
    </row>
    <row r="159" spans="2:13" x14ac:dyDescent="0.3">
      <c r="C159" s="51"/>
      <c r="D159" s="171"/>
      <c r="E159" s="141" t="s">
        <v>125</v>
      </c>
      <c r="F159" s="141"/>
      <c r="G159" s="141"/>
      <c r="H159" s="141"/>
      <c r="I159" s="141"/>
      <c r="J159" s="141"/>
      <c r="K159" s="142">
        <f>SUM(K149:K158)</f>
        <v>0</v>
      </c>
      <c r="L159" s="140"/>
      <c r="M159" s="88"/>
    </row>
    <row r="160" spans="2:13" x14ac:dyDescent="0.3">
      <c r="C160" s="51"/>
      <c r="D160" s="20"/>
      <c r="E160" s="19" t="s">
        <v>126</v>
      </c>
      <c r="F160" s="20"/>
      <c r="G160" s="20"/>
      <c r="H160" s="20"/>
      <c r="I160" s="20"/>
      <c r="J160" s="20"/>
      <c r="K160" s="20"/>
      <c r="L160" s="20"/>
      <c r="M160" s="88"/>
    </row>
    <row r="161" spans="3:13" x14ac:dyDescent="0.3">
      <c r="C161" s="51"/>
      <c r="D161" s="47"/>
      <c r="E161" s="353" t="s">
        <v>121</v>
      </c>
      <c r="F161" s="635" t="s">
        <v>258</v>
      </c>
      <c r="G161" s="635"/>
      <c r="H161" s="167"/>
      <c r="I161" s="169"/>
      <c r="J161" s="72"/>
      <c r="K161" s="168" t="s">
        <v>9</v>
      </c>
      <c r="L161" s="138" t="s">
        <v>303</v>
      </c>
      <c r="M161" s="88"/>
    </row>
    <row r="162" spans="3:13" x14ac:dyDescent="0.3">
      <c r="C162" s="51"/>
      <c r="D162" s="81">
        <v>1</v>
      </c>
      <c r="E162" s="176">
        <f>Primary!D245</f>
        <v>0</v>
      </c>
      <c r="F162" s="702">
        <f>Primary!E245:F245</f>
        <v>0</v>
      </c>
      <c r="G162" s="703"/>
      <c r="H162" s="42">
        <f>Primary!G245</f>
        <v>0</v>
      </c>
      <c r="I162" s="56">
        <f>Primary!H245</f>
        <v>0</v>
      </c>
      <c r="J162" s="361">
        <f>Primary!I245</f>
        <v>0</v>
      </c>
      <c r="K162" s="368">
        <f>Primary!J245</f>
        <v>0</v>
      </c>
      <c r="L162" s="283"/>
      <c r="M162" s="88"/>
    </row>
    <row r="163" spans="3:13" x14ac:dyDescent="0.3">
      <c r="C163" s="51"/>
      <c r="D163" s="7"/>
      <c r="E163" s="176">
        <f>Primary!D246</f>
        <v>0</v>
      </c>
      <c r="F163" s="704">
        <f>Primary!E246:F246</f>
        <v>0</v>
      </c>
      <c r="G163" s="704"/>
      <c r="H163" s="42">
        <f>Primary!G246</f>
        <v>0</v>
      </c>
      <c r="I163" s="56">
        <f>Primary!H246</f>
        <v>0</v>
      </c>
      <c r="J163" s="361">
        <f>Primary!I246</f>
        <v>0</v>
      </c>
      <c r="K163" s="368">
        <f>Primary!J246</f>
        <v>0</v>
      </c>
      <c r="L163" s="283"/>
      <c r="M163" s="88"/>
    </row>
    <row r="164" spans="3:13" x14ac:dyDescent="0.3">
      <c r="C164" s="51"/>
      <c r="D164" s="172"/>
      <c r="E164" s="173" t="s">
        <v>128</v>
      </c>
      <c r="F164" s="174"/>
      <c r="G164" s="362"/>
      <c r="H164" s="174"/>
      <c r="I164" s="174"/>
      <c r="J164" s="174"/>
      <c r="K164" s="142">
        <f>SUM(K162:K163)</f>
        <v>0</v>
      </c>
      <c r="L164" s="170">
        <f>SUM(L162:L163)</f>
        <v>0</v>
      </c>
      <c r="M164" s="88"/>
    </row>
    <row r="165" spans="3:13" ht="12" customHeight="1" x14ac:dyDescent="0.3">
      <c r="C165" s="57"/>
      <c r="D165" s="25"/>
      <c r="E165" s="25"/>
      <c r="F165" s="25"/>
      <c r="G165" s="25"/>
      <c r="H165" s="25"/>
      <c r="I165" s="25"/>
      <c r="J165" s="25"/>
      <c r="K165" s="25"/>
      <c r="L165" s="25"/>
      <c r="M165" s="90"/>
    </row>
    <row r="166" spans="3:13" ht="12" customHeight="1" x14ac:dyDescent="0.3"/>
    <row r="167" spans="3:13" ht="12" customHeight="1" x14ac:dyDescent="0.4">
      <c r="C167" s="9"/>
      <c r="D167" s="10"/>
      <c r="E167" s="11"/>
      <c r="F167" s="10"/>
      <c r="G167" s="10"/>
      <c r="H167" s="10"/>
      <c r="I167" s="10"/>
      <c r="J167" s="10"/>
      <c r="K167" s="10"/>
      <c r="L167" s="10"/>
      <c r="M167" s="12"/>
    </row>
    <row r="168" spans="3:13" ht="15.6" x14ac:dyDescent="0.3">
      <c r="C168" s="13"/>
      <c r="D168" s="14"/>
      <c r="E168" s="15" t="s">
        <v>259</v>
      </c>
      <c r="F168" s="16"/>
      <c r="G168" s="16"/>
      <c r="H168" s="16"/>
      <c r="I168" s="16"/>
      <c r="J168" s="16"/>
      <c r="K168" s="16"/>
      <c r="L168" s="14"/>
      <c r="M168" s="17"/>
    </row>
    <row r="169" spans="3:13" x14ac:dyDescent="0.3">
      <c r="C169" s="13"/>
      <c r="D169" s="20"/>
      <c r="E169" s="19" t="s">
        <v>260</v>
      </c>
      <c r="F169" s="20"/>
      <c r="G169" s="20"/>
      <c r="H169" s="20"/>
      <c r="I169" s="20"/>
      <c r="J169" s="20"/>
      <c r="K169" s="20"/>
      <c r="L169" s="20"/>
      <c r="M169" s="17"/>
    </row>
    <row r="170" spans="3:13" x14ac:dyDescent="0.3">
      <c r="C170" s="51"/>
      <c r="D170" s="43"/>
      <c r="E170" s="360" t="s">
        <v>19</v>
      </c>
      <c r="F170" s="360" t="s">
        <v>20</v>
      </c>
      <c r="G170" s="360" t="str">
        <f>Primary!F253</f>
        <v>Roundtrip Cost</v>
      </c>
      <c r="H170" s="360" t="str">
        <f>Primary!G253</f>
        <v># Travelers</v>
      </c>
      <c r="I170" s="360" t="str">
        <f>Primary!H253</f>
        <v># Trips</v>
      </c>
      <c r="J170" s="360">
        <f>Primary!I253</f>
        <v>0</v>
      </c>
      <c r="K170" s="363" t="s">
        <v>9</v>
      </c>
      <c r="L170" s="337" t="s">
        <v>303</v>
      </c>
      <c r="M170" s="88"/>
    </row>
    <row r="171" spans="3:13" x14ac:dyDescent="0.3">
      <c r="C171" s="51"/>
      <c r="D171" s="69">
        <v>1</v>
      </c>
      <c r="E171" s="175">
        <f>Primary!D254</f>
        <v>0</v>
      </c>
      <c r="F171" s="176">
        <f>Primary!E254</f>
        <v>0</v>
      </c>
      <c r="G171" s="42">
        <f>Primary!F254</f>
        <v>0</v>
      </c>
      <c r="H171" s="56">
        <f>Primary!G254</f>
        <v>0</v>
      </c>
      <c r="I171" s="56">
        <f>Primary!H254</f>
        <v>0</v>
      </c>
      <c r="J171" s="55">
        <f>Primary!I254</f>
        <v>0</v>
      </c>
      <c r="K171" s="368">
        <f>Primary!J254</f>
        <v>0</v>
      </c>
      <c r="L171" s="283"/>
      <c r="M171" s="88"/>
    </row>
    <row r="172" spans="3:13" x14ac:dyDescent="0.3">
      <c r="C172" s="51"/>
      <c r="D172" s="70">
        <v>2</v>
      </c>
      <c r="E172" s="175">
        <f>Primary!D255</f>
        <v>0</v>
      </c>
      <c r="F172" s="176">
        <f>Primary!E255</f>
        <v>0</v>
      </c>
      <c r="G172" s="42">
        <f>Primary!F255</f>
        <v>0</v>
      </c>
      <c r="H172" s="56">
        <f>Primary!G255</f>
        <v>0</v>
      </c>
      <c r="I172" s="56">
        <f>Primary!H255</f>
        <v>0</v>
      </c>
      <c r="J172" s="361">
        <f>Primary!I255</f>
        <v>0</v>
      </c>
      <c r="K172" s="368">
        <f>Primary!J255</f>
        <v>0</v>
      </c>
      <c r="L172" s="284"/>
      <c r="M172" s="88"/>
    </row>
    <row r="173" spans="3:13" x14ac:dyDescent="0.3">
      <c r="C173" s="51"/>
      <c r="D173" s="70">
        <v>3</v>
      </c>
      <c r="E173" s="175">
        <f>Primary!D256</f>
        <v>0</v>
      </c>
      <c r="F173" s="176">
        <f>Primary!E256</f>
        <v>0</v>
      </c>
      <c r="G173" s="42">
        <f>Primary!F256</f>
        <v>0</v>
      </c>
      <c r="H173" s="56">
        <f>Primary!G256</f>
        <v>0</v>
      </c>
      <c r="I173" s="56">
        <f>Primary!H256</f>
        <v>0</v>
      </c>
      <c r="J173" s="55">
        <f>Primary!I256</f>
        <v>0</v>
      </c>
      <c r="K173" s="368">
        <f>Primary!J256</f>
        <v>0</v>
      </c>
      <c r="L173" s="284"/>
      <c r="M173" s="88"/>
    </row>
    <row r="174" spans="3:13" x14ac:dyDescent="0.3">
      <c r="C174" s="51"/>
      <c r="D174" s="70">
        <v>4</v>
      </c>
      <c r="E174" s="175">
        <f>Primary!D257</f>
        <v>0</v>
      </c>
      <c r="F174" s="176">
        <f>Primary!E257</f>
        <v>0</v>
      </c>
      <c r="G174" s="42">
        <f>Primary!F257</f>
        <v>0</v>
      </c>
      <c r="H174" s="56">
        <f>Primary!G257</f>
        <v>0</v>
      </c>
      <c r="I174" s="56">
        <f>Primary!H257</f>
        <v>0</v>
      </c>
      <c r="J174" s="55">
        <f>Primary!I257</f>
        <v>0</v>
      </c>
      <c r="K174" s="368">
        <f>Primary!J257</f>
        <v>0</v>
      </c>
      <c r="L174" s="284"/>
      <c r="M174" s="88"/>
    </row>
    <row r="175" spans="3:13" x14ac:dyDescent="0.3">
      <c r="C175" s="51"/>
      <c r="D175" s="70">
        <v>5</v>
      </c>
      <c r="E175" s="175">
        <f>Primary!D258</f>
        <v>0</v>
      </c>
      <c r="F175" s="176">
        <f>Primary!E258</f>
        <v>0</v>
      </c>
      <c r="G175" s="42">
        <f>Primary!F258</f>
        <v>0</v>
      </c>
      <c r="H175" s="56">
        <f>Primary!G258</f>
        <v>0</v>
      </c>
      <c r="I175" s="56">
        <f>Primary!H258</f>
        <v>0</v>
      </c>
      <c r="J175" s="361">
        <f>Primary!I258</f>
        <v>0</v>
      </c>
      <c r="K175" s="368">
        <f>Primary!J258</f>
        <v>0</v>
      </c>
      <c r="L175" s="285"/>
      <c r="M175" s="88"/>
    </row>
    <row r="176" spans="3:13" x14ac:dyDescent="0.3">
      <c r="C176" s="51"/>
      <c r="D176" s="277"/>
      <c r="E176" s="141" t="s">
        <v>112</v>
      </c>
      <c r="F176" s="172"/>
      <c r="G176" s="172"/>
      <c r="H176" s="172"/>
      <c r="I176" s="172"/>
      <c r="J176" s="172"/>
      <c r="K176" s="351">
        <f>SUM(K171:K175)</f>
        <v>0</v>
      </c>
      <c r="L176" s="170">
        <f>SUM(L171:L175)</f>
        <v>0</v>
      </c>
      <c r="M176" s="88"/>
    </row>
    <row r="177" spans="3:13" x14ac:dyDescent="0.3">
      <c r="C177" s="13"/>
      <c r="D177" s="20"/>
      <c r="E177" s="19" t="s">
        <v>305</v>
      </c>
      <c r="F177" s="20"/>
      <c r="G177" s="20"/>
      <c r="H177" s="20"/>
      <c r="I177" s="20"/>
      <c r="J177" s="20"/>
      <c r="K177" s="20"/>
      <c r="L177" s="20"/>
      <c r="M177" s="17"/>
    </row>
    <row r="178" spans="3:13" x14ac:dyDescent="0.3">
      <c r="C178" s="51"/>
      <c r="D178" s="4"/>
      <c r="E178" s="360" t="s">
        <v>306</v>
      </c>
      <c r="F178" s="360" t="s">
        <v>22</v>
      </c>
      <c r="G178" s="360" t="s">
        <v>307</v>
      </c>
      <c r="H178" s="360" t="s">
        <v>23</v>
      </c>
      <c r="I178" s="360" t="s">
        <v>308</v>
      </c>
      <c r="J178" s="360" t="s">
        <v>116</v>
      </c>
      <c r="K178" s="363" t="s">
        <v>24</v>
      </c>
      <c r="L178" s="337" t="s">
        <v>303</v>
      </c>
      <c r="M178" s="88"/>
    </row>
    <row r="179" spans="3:13" x14ac:dyDescent="0.3">
      <c r="C179" s="51"/>
      <c r="D179" s="6">
        <v>1</v>
      </c>
      <c r="E179" s="2">
        <f>Primary!E262</f>
        <v>0</v>
      </c>
      <c r="F179" s="30">
        <f>Primary!G262</f>
        <v>0</v>
      </c>
      <c r="G179" s="30">
        <f>Primary!G265:H265</f>
        <v>0</v>
      </c>
      <c r="H179" s="30">
        <f>Primary!I265</f>
        <v>0</v>
      </c>
      <c r="I179" s="366">
        <f>Primary!D265</f>
        <v>0</v>
      </c>
      <c r="J179" s="366">
        <f>Primary!E265</f>
        <v>0</v>
      </c>
      <c r="K179" s="367">
        <f>Primary!J265</f>
        <v>0</v>
      </c>
      <c r="L179" s="286"/>
      <c r="M179" s="88"/>
    </row>
    <row r="180" spans="3:13" x14ac:dyDescent="0.3">
      <c r="C180" s="51"/>
      <c r="D180" s="6">
        <v>2</v>
      </c>
      <c r="E180" s="2">
        <f>Primary!E267</f>
        <v>0</v>
      </c>
      <c r="F180" s="30">
        <f>Primary!G267</f>
        <v>0</v>
      </c>
      <c r="G180" s="30">
        <f>Primary!G270:H270</f>
        <v>0</v>
      </c>
      <c r="H180" s="30">
        <f>Primary!I270</f>
        <v>0</v>
      </c>
      <c r="I180" s="366">
        <f>Primary!D270</f>
        <v>0</v>
      </c>
      <c r="J180" s="366">
        <f>Primary!E270</f>
        <v>0</v>
      </c>
      <c r="K180" s="367">
        <f>Primary!J270</f>
        <v>0</v>
      </c>
      <c r="L180" s="286"/>
      <c r="M180" s="88"/>
    </row>
    <row r="181" spans="3:13" x14ac:dyDescent="0.3">
      <c r="C181" s="51"/>
      <c r="D181" s="6">
        <v>3</v>
      </c>
      <c r="E181" s="2">
        <f>Primary!E272</f>
        <v>0</v>
      </c>
      <c r="F181" s="30">
        <f>Primary!G272</f>
        <v>0</v>
      </c>
      <c r="G181" s="30">
        <f>Primary!G275:H275</f>
        <v>0</v>
      </c>
      <c r="H181" s="30">
        <f>Primary!I275</f>
        <v>0</v>
      </c>
      <c r="I181" s="366">
        <f>Primary!D275</f>
        <v>0</v>
      </c>
      <c r="J181" s="366">
        <f>Primary!E275</f>
        <v>0</v>
      </c>
      <c r="K181" s="367">
        <f>Primary!J275</f>
        <v>0</v>
      </c>
      <c r="L181" s="286"/>
      <c r="M181" s="88"/>
    </row>
    <row r="182" spans="3:13" x14ac:dyDescent="0.3">
      <c r="C182" s="51"/>
      <c r="D182" s="22"/>
      <c r="E182" s="23" t="s">
        <v>309</v>
      </c>
      <c r="F182" s="23"/>
      <c r="G182" s="23"/>
      <c r="H182" s="23"/>
      <c r="I182" s="23"/>
      <c r="J182" s="23"/>
      <c r="K182" s="58">
        <f>SUM(K179:K181)</f>
        <v>0</v>
      </c>
      <c r="L182" s="152">
        <f>SUM(L179:L181)</f>
        <v>0</v>
      </c>
      <c r="M182" s="88"/>
    </row>
    <row r="183" spans="3:13" x14ac:dyDescent="0.3">
      <c r="C183" s="51"/>
      <c r="D183" s="20"/>
      <c r="E183" s="19" t="s">
        <v>256</v>
      </c>
      <c r="F183" s="20"/>
      <c r="G183" s="20"/>
      <c r="H183" s="20"/>
      <c r="I183" s="20"/>
      <c r="J183" s="20"/>
      <c r="K183" s="20"/>
      <c r="L183" s="20"/>
      <c r="M183" s="88"/>
    </row>
    <row r="184" spans="3:13" x14ac:dyDescent="0.3">
      <c r="C184" s="51"/>
      <c r="D184" s="47"/>
      <c r="E184" s="635" t="s">
        <v>121</v>
      </c>
      <c r="F184" s="635"/>
      <c r="G184" s="352" t="s">
        <v>122</v>
      </c>
      <c r="H184" s="352" t="s">
        <v>69</v>
      </c>
      <c r="I184" s="352"/>
      <c r="J184" s="352"/>
      <c r="K184" s="241" t="s">
        <v>9</v>
      </c>
      <c r="L184" s="337" t="s">
        <v>303</v>
      </c>
      <c r="M184" s="88"/>
    </row>
    <row r="185" spans="3:13" x14ac:dyDescent="0.3">
      <c r="C185" s="51"/>
      <c r="D185" s="81">
        <v>1</v>
      </c>
      <c r="E185" s="700" t="s">
        <v>70</v>
      </c>
      <c r="F185" s="701"/>
      <c r="G185" s="178" t="e">
        <f>Primary!#REF!</f>
        <v>#REF!</v>
      </c>
      <c r="H185" s="179" t="e">
        <f>Primary!#REF!</f>
        <v>#REF!</v>
      </c>
      <c r="I185" s="177"/>
      <c r="J185" s="177"/>
      <c r="K185" s="180" t="e">
        <f>Primary!#REF!</f>
        <v>#REF!</v>
      </c>
      <c r="L185" s="283"/>
      <c r="M185" s="88"/>
    </row>
    <row r="186" spans="3:13" x14ac:dyDescent="0.3">
      <c r="C186" s="51"/>
      <c r="D186" s="7">
        <v>2</v>
      </c>
      <c r="E186" s="647" t="str">
        <f>Primary!D279</f>
        <v>Ex: Parking</v>
      </c>
      <c r="F186" s="649"/>
      <c r="G186" s="42">
        <f>Primary!F279</f>
        <v>0</v>
      </c>
      <c r="H186" s="56">
        <f>Primary!G279</f>
        <v>0</v>
      </c>
      <c r="I186" s="361">
        <f>Primary!H279</f>
        <v>0</v>
      </c>
      <c r="J186" s="361">
        <f>Primary!I279</f>
        <v>0</v>
      </c>
      <c r="K186" s="368">
        <f>Primary!J279</f>
        <v>0</v>
      </c>
      <c r="L186" s="283"/>
      <c r="M186" s="88"/>
    </row>
    <row r="187" spans="3:13" x14ac:dyDescent="0.3">
      <c r="C187" s="51"/>
      <c r="D187" s="7">
        <v>3</v>
      </c>
      <c r="E187" s="647" t="str">
        <f>Primary!D280</f>
        <v>Ex: Baggage</v>
      </c>
      <c r="F187" s="649"/>
      <c r="G187" s="42">
        <f>Primary!F280</f>
        <v>0</v>
      </c>
      <c r="H187" s="56">
        <f>Primary!G280</f>
        <v>0</v>
      </c>
      <c r="I187" s="361">
        <f>Primary!H280</f>
        <v>0</v>
      </c>
      <c r="J187" s="361">
        <f>Primary!I280</f>
        <v>0</v>
      </c>
      <c r="K187" s="368">
        <f>Primary!J280</f>
        <v>0</v>
      </c>
      <c r="L187" s="283"/>
      <c r="M187" s="88"/>
    </row>
    <row r="188" spans="3:13" x14ac:dyDescent="0.3">
      <c r="C188" s="51"/>
      <c r="D188" s="81">
        <v>4</v>
      </c>
      <c r="E188" s="647" t="str">
        <f>Primary!D281</f>
        <v>Ex: Visa</v>
      </c>
      <c r="F188" s="649"/>
      <c r="G188" s="42">
        <f>Primary!F281</f>
        <v>0</v>
      </c>
      <c r="H188" s="56">
        <f>Primary!G281</f>
        <v>0</v>
      </c>
      <c r="I188" s="361">
        <f>Primary!H281</f>
        <v>0</v>
      </c>
      <c r="J188" s="361">
        <f>Primary!I281</f>
        <v>0</v>
      </c>
      <c r="K188" s="368">
        <f>Primary!J281</f>
        <v>0</v>
      </c>
      <c r="L188" s="283"/>
      <c r="M188" s="88"/>
    </row>
    <row r="189" spans="3:13" x14ac:dyDescent="0.3">
      <c r="C189" s="51"/>
      <c r="D189" s="7">
        <v>5</v>
      </c>
      <c r="E189" s="700">
        <f>Primary!D282</f>
        <v>0</v>
      </c>
      <c r="F189" s="701"/>
      <c r="G189" s="42">
        <f>Primary!F282</f>
        <v>0</v>
      </c>
      <c r="H189" s="56">
        <f>Primary!G282</f>
        <v>0</v>
      </c>
      <c r="I189" s="361">
        <f>Primary!H282</f>
        <v>0</v>
      </c>
      <c r="J189" s="361">
        <f>Primary!I282</f>
        <v>0</v>
      </c>
      <c r="K189" s="368">
        <f>Primary!J282</f>
        <v>0</v>
      </c>
      <c r="L189" s="283"/>
      <c r="M189" s="88"/>
    </row>
    <row r="190" spans="3:13" x14ac:dyDescent="0.3">
      <c r="C190" s="51"/>
      <c r="D190" s="7">
        <v>6</v>
      </c>
      <c r="E190" s="647">
        <f>Primary!D283</f>
        <v>0</v>
      </c>
      <c r="F190" s="649"/>
      <c r="G190" s="42">
        <f>Primary!F283</f>
        <v>0</v>
      </c>
      <c r="H190" s="56">
        <f>Primary!G283</f>
        <v>0</v>
      </c>
      <c r="I190" s="361">
        <f>Primary!H283</f>
        <v>0</v>
      </c>
      <c r="J190" s="361">
        <f>Primary!I283</f>
        <v>0</v>
      </c>
      <c r="K190" s="368">
        <f>Primary!J283</f>
        <v>0</v>
      </c>
      <c r="L190" s="283"/>
      <c r="M190" s="88"/>
    </row>
    <row r="191" spans="3:13" x14ac:dyDescent="0.3">
      <c r="C191" s="51"/>
      <c r="D191" s="81">
        <v>7</v>
      </c>
      <c r="E191" s="647">
        <f>Primary!D284</f>
        <v>0</v>
      </c>
      <c r="F191" s="649"/>
      <c r="G191" s="42">
        <f>Primary!F284</f>
        <v>0</v>
      </c>
      <c r="H191" s="56">
        <f>Primary!G284</f>
        <v>0</v>
      </c>
      <c r="I191" s="361">
        <f>Primary!H284</f>
        <v>0</v>
      </c>
      <c r="J191" s="361">
        <f>Primary!I284</f>
        <v>0</v>
      </c>
      <c r="K191" s="368">
        <f>Primary!J284</f>
        <v>0</v>
      </c>
      <c r="L191" s="283"/>
      <c r="M191" s="88"/>
    </row>
    <row r="192" spans="3:13" x14ac:dyDescent="0.3">
      <c r="C192" s="51"/>
      <c r="D192" s="7">
        <v>8</v>
      </c>
      <c r="E192" s="647">
        <f>Primary!D285</f>
        <v>0</v>
      </c>
      <c r="F192" s="649"/>
      <c r="G192" s="42">
        <f>Primary!F285</f>
        <v>0</v>
      </c>
      <c r="H192" s="56">
        <f>Primary!G285</f>
        <v>0</v>
      </c>
      <c r="I192" s="361">
        <f>Primary!H285</f>
        <v>0</v>
      </c>
      <c r="J192" s="361">
        <f>Primary!I285</f>
        <v>0</v>
      </c>
      <c r="K192" s="368">
        <f>Primary!J285</f>
        <v>0</v>
      </c>
      <c r="L192" s="283"/>
      <c r="M192" s="88"/>
    </row>
    <row r="193" spans="3:13" x14ac:dyDescent="0.3">
      <c r="C193" s="51"/>
      <c r="D193" s="7">
        <v>9</v>
      </c>
      <c r="E193" s="700">
        <f>Primary!D286</f>
        <v>0</v>
      </c>
      <c r="F193" s="701"/>
      <c r="G193" s="42">
        <f>Primary!F286</f>
        <v>0</v>
      </c>
      <c r="H193" s="56">
        <f>Primary!G286</f>
        <v>0</v>
      </c>
      <c r="I193" s="361">
        <f>Primary!H286</f>
        <v>0</v>
      </c>
      <c r="J193" s="361">
        <f>Primary!I286</f>
        <v>0</v>
      </c>
      <c r="K193" s="368">
        <f>Primary!J286</f>
        <v>0</v>
      </c>
      <c r="L193" s="283"/>
      <c r="M193" s="88"/>
    </row>
    <row r="194" spans="3:13" x14ac:dyDescent="0.3">
      <c r="C194" s="51"/>
      <c r="D194" s="81">
        <v>10</v>
      </c>
      <c r="E194" s="647">
        <f>Primary!D287</f>
        <v>0</v>
      </c>
      <c r="F194" s="649"/>
      <c r="G194" s="42">
        <f>Primary!F287</f>
        <v>0</v>
      </c>
      <c r="H194" s="56">
        <f>Primary!G287</f>
        <v>0</v>
      </c>
      <c r="I194" s="361">
        <f>Primary!H287</f>
        <v>0</v>
      </c>
      <c r="J194" s="361">
        <f>Primary!I287</f>
        <v>0</v>
      </c>
      <c r="K194" s="368">
        <f>Primary!J287</f>
        <v>0</v>
      </c>
      <c r="L194" s="283"/>
      <c r="M194" s="88"/>
    </row>
    <row r="195" spans="3:13" x14ac:dyDescent="0.3">
      <c r="C195" s="51"/>
      <c r="D195" s="171"/>
      <c r="E195" s="141" t="s">
        <v>125</v>
      </c>
      <c r="F195" s="141"/>
      <c r="G195" s="141"/>
      <c r="H195" s="141"/>
      <c r="I195" s="141"/>
      <c r="J195" s="141"/>
      <c r="K195" s="351" t="e">
        <f>SUM(K185:K194)</f>
        <v>#REF!</v>
      </c>
      <c r="L195" s="170">
        <f>SUM(L185:L189)</f>
        <v>0</v>
      </c>
      <c r="M195" s="88"/>
    </row>
    <row r="196" spans="3:13" x14ac:dyDescent="0.3">
      <c r="C196" s="51"/>
      <c r="D196" s="20"/>
      <c r="E196" s="19" t="s">
        <v>126</v>
      </c>
      <c r="F196" s="20"/>
      <c r="G196" s="20"/>
      <c r="H196" s="20"/>
      <c r="I196" s="20"/>
      <c r="J196" s="20"/>
      <c r="K196" s="20"/>
      <c r="L196" s="20"/>
      <c r="M196" s="88"/>
    </row>
    <row r="197" spans="3:13" x14ac:dyDescent="0.3">
      <c r="C197" s="51"/>
      <c r="D197" s="47"/>
      <c r="E197" s="353" t="s">
        <v>121</v>
      </c>
      <c r="F197" s="635" t="s">
        <v>310</v>
      </c>
      <c r="G197" s="635"/>
      <c r="H197" s="181" t="s">
        <v>127</v>
      </c>
      <c r="I197" s="352"/>
      <c r="J197" s="72"/>
      <c r="K197" s="78" t="s">
        <v>9</v>
      </c>
      <c r="L197" s="138" t="s">
        <v>303</v>
      </c>
      <c r="M197" s="88"/>
    </row>
    <row r="198" spans="3:13" x14ac:dyDescent="0.3">
      <c r="C198" s="51"/>
      <c r="D198" s="81">
        <v>1</v>
      </c>
      <c r="E198" s="176">
        <f>Primary!D292</f>
        <v>0</v>
      </c>
      <c r="F198" s="702">
        <f>Primary!E292:F292</f>
        <v>0</v>
      </c>
      <c r="G198" s="703"/>
      <c r="H198" s="365">
        <f>Primary!G292</f>
        <v>0</v>
      </c>
      <c r="I198" s="56">
        <f>Primary!H292</f>
        <v>0</v>
      </c>
      <c r="J198" s="361">
        <f>Primary!I292</f>
        <v>0</v>
      </c>
      <c r="K198" s="368">
        <f>Primary!J292</f>
        <v>0</v>
      </c>
      <c r="L198" s="283"/>
      <c r="M198" s="88"/>
    </row>
    <row r="199" spans="3:13" x14ac:dyDescent="0.3">
      <c r="C199" s="51"/>
      <c r="D199" s="7">
        <v>2</v>
      </c>
      <c r="E199" s="176">
        <f>Primary!D293</f>
        <v>0</v>
      </c>
      <c r="F199" s="704">
        <f>Primary!E293:F293</f>
        <v>0</v>
      </c>
      <c r="G199" s="704"/>
      <c r="H199" s="365">
        <f>Primary!G293</f>
        <v>0</v>
      </c>
      <c r="I199" s="56">
        <f>Primary!H293</f>
        <v>0</v>
      </c>
      <c r="J199" s="361">
        <f>Primary!I293</f>
        <v>0</v>
      </c>
      <c r="K199" s="368">
        <f>Primary!J293</f>
        <v>0</v>
      </c>
      <c r="L199" s="283"/>
      <c r="M199" s="88"/>
    </row>
    <row r="200" spans="3:13" x14ac:dyDescent="0.3">
      <c r="C200" s="51"/>
      <c r="D200" s="172"/>
      <c r="E200" s="173" t="s">
        <v>128</v>
      </c>
      <c r="F200" s="174"/>
      <c r="G200" s="362"/>
      <c r="H200" s="174"/>
      <c r="I200" s="174"/>
      <c r="J200" s="174"/>
      <c r="K200" s="265">
        <f>SUM(K198:K199)</f>
        <v>0</v>
      </c>
      <c r="L200" s="170">
        <f>SUM(L198:L199)</f>
        <v>0</v>
      </c>
      <c r="M200" s="88"/>
    </row>
    <row r="201" spans="3:13" ht="12" customHeight="1" x14ac:dyDescent="0.3">
      <c r="C201" s="57"/>
      <c r="D201" s="25"/>
      <c r="E201" s="25"/>
      <c r="F201" s="25"/>
      <c r="G201" s="25"/>
      <c r="H201" s="25"/>
      <c r="I201" s="25"/>
      <c r="J201" s="25"/>
      <c r="K201" s="25"/>
      <c r="L201" s="25"/>
      <c r="M201" s="90"/>
    </row>
    <row r="202" spans="3:13" ht="12" customHeight="1" x14ac:dyDescent="0.3"/>
    <row r="203" spans="3:13" ht="21" x14ac:dyDescent="0.4">
      <c r="C203" s="33"/>
      <c r="D203" s="34"/>
      <c r="E203" s="35" t="s">
        <v>136</v>
      </c>
      <c r="F203" s="34"/>
      <c r="G203" s="34"/>
      <c r="H203" s="34"/>
      <c r="I203" s="34"/>
      <c r="J203" s="34"/>
      <c r="K203" s="34"/>
      <c r="L203" s="34"/>
      <c r="M203" s="36"/>
    </row>
    <row r="204" spans="3:13" ht="12" customHeight="1" x14ac:dyDescent="0.3">
      <c r="L204"/>
    </row>
    <row r="205" spans="3:13" ht="12" customHeight="1" x14ac:dyDescent="0.4">
      <c r="C205" s="9"/>
      <c r="D205" s="10"/>
      <c r="E205" s="11"/>
      <c r="F205" s="10"/>
      <c r="G205" s="10"/>
      <c r="H205" s="10"/>
      <c r="I205" s="10"/>
      <c r="J205" s="10"/>
      <c r="K205" s="10"/>
      <c r="L205" s="10"/>
      <c r="M205" s="12"/>
    </row>
    <row r="206" spans="3:13" ht="15.6" x14ac:dyDescent="0.3">
      <c r="C206" s="13"/>
      <c r="D206" s="14"/>
      <c r="E206" s="15" t="e">
        <f>Primary!#REF!</f>
        <v>#REF!</v>
      </c>
      <c r="F206" s="16"/>
      <c r="G206" s="16"/>
      <c r="H206" s="16"/>
      <c r="I206" s="16"/>
      <c r="J206" s="16"/>
      <c r="K206" s="16"/>
      <c r="L206" s="16"/>
      <c r="M206" s="17"/>
    </row>
    <row r="207" spans="3:13" ht="12" customHeight="1" x14ac:dyDescent="0.3">
      <c r="C207" s="13"/>
      <c r="D207" s="18"/>
      <c r="E207" s="19"/>
      <c r="F207" s="18"/>
      <c r="G207" s="18"/>
      <c r="H207" s="18"/>
      <c r="I207" s="18"/>
      <c r="J207" s="18"/>
      <c r="K207" s="18"/>
      <c r="L207" s="20"/>
      <c r="M207" s="17"/>
    </row>
    <row r="208" spans="3:13" x14ac:dyDescent="0.3">
      <c r="C208" s="13"/>
      <c r="D208" s="4"/>
      <c r="E208" s="5" t="s">
        <v>130</v>
      </c>
      <c r="F208" s="360"/>
      <c r="G208" s="360"/>
      <c r="H208" s="360"/>
      <c r="I208" s="360"/>
      <c r="J208" s="360"/>
      <c r="K208" s="355" t="s">
        <v>9</v>
      </c>
      <c r="L208" s="139" t="s">
        <v>303</v>
      </c>
      <c r="M208" s="17"/>
    </row>
    <row r="209" spans="3:13" x14ac:dyDescent="0.3">
      <c r="C209" s="13"/>
      <c r="D209" s="6"/>
      <c r="E209" s="96" t="s">
        <v>43</v>
      </c>
      <c r="F209" s="98"/>
      <c r="G209" s="98"/>
      <c r="H209" s="98"/>
      <c r="I209" s="99"/>
      <c r="J209" s="607">
        <f>Primary!I309</f>
        <v>1000</v>
      </c>
      <c r="K209" s="608"/>
      <c r="L209" s="283">
        <f>L20</f>
        <v>0</v>
      </c>
      <c r="M209" s="17"/>
    </row>
    <row r="210" spans="3:13" x14ac:dyDescent="0.3">
      <c r="C210" s="13"/>
      <c r="D210" s="7"/>
      <c r="E210" s="97" t="s">
        <v>63</v>
      </c>
      <c r="F210" s="100"/>
      <c r="G210" s="100"/>
      <c r="H210" s="100"/>
      <c r="I210" s="101"/>
      <c r="J210" s="594">
        <f>Primary!I310</f>
        <v>1000</v>
      </c>
      <c r="K210" s="595"/>
      <c r="L210" s="284">
        <f>L34</f>
        <v>0</v>
      </c>
      <c r="M210" s="17"/>
    </row>
    <row r="211" spans="3:13" x14ac:dyDescent="0.3">
      <c r="C211" s="13"/>
      <c r="D211" s="7"/>
      <c r="E211" s="97" t="s">
        <v>266</v>
      </c>
      <c r="F211" s="100"/>
      <c r="G211" s="100"/>
      <c r="H211" s="100"/>
      <c r="I211" s="101"/>
      <c r="J211" s="594">
        <f>Primary!I311</f>
        <v>1000</v>
      </c>
      <c r="K211" s="595"/>
      <c r="L211" s="284">
        <f>L140+L146+L159+L164</f>
        <v>0</v>
      </c>
      <c r="M211" s="17"/>
    </row>
    <row r="212" spans="3:13" x14ac:dyDescent="0.3">
      <c r="C212" s="13"/>
      <c r="D212" s="7"/>
      <c r="E212" s="97" t="s">
        <v>259</v>
      </c>
      <c r="F212" s="100"/>
      <c r="G212" s="100"/>
      <c r="H212" s="100"/>
      <c r="I212" s="101"/>
      <c r="J212" s="607">
        <f>Primary!I312</f>
        <v>0</v>
      </c>
      <c r="K212" s="608"/>
      <c r="L212" s="284">
        <f>L176+L182+L195+L200</f>
        <v>0</v>
      </c>
      <c r="M212" s="17"/>
    </row>
    <row r="213" spans="3:13" x14ac:dyDescent="0.3">
      <c r="C213" s="13"/>
      <c r="D213" s="7"/>
      <c r="E213" s="97" t="s">
        <v>2</v>
      </c>
      <c r="F213" s="100"/>
      <c r="G213" s="100"/>
      <c r="H213" s="100"/>
      <c r="I213" s="101"/>
      <c r="J213" s="607">
        <f>Primary!I313</f>
        <v>0</v>
      </c>
      <c r="K213" s="608"/>
      <c r="L213" s="284">
        <f>L53</f>
        <v>0</v>
      </c>
      <c r="M213" s="17"/>
    </row>
    <row r="214" spans="3:13" x14ac:dyDescent="0.3">
      <c r="C214" s="13"/>
      <c r="D214" s="7"/>
      <c r="E214" s="97" t="s">
        <v>97</v>
      </c>
      <c r="F214" s="100"/>
      <c r="G214" s="100"/>
      <c r="H214" s="100"/>
      <c r="I214" s="101"/>
      <c r="J214" s="594">
        <f>Primary!I314</f>
        <v>5000</v>
      </c>
      <c r="K214" s="595"/>
      <c r="L214" s="284">
        <f>L75</f>
        <v>0</v>
      </c>
      <c r="M214" s="17"/>
    </row>
    <row r="215" spans="3:13" x14ac:dyDescent="0.3">
      <c r="C215" s="13"/>
      <c r="D215" s="7"/>
      <c r="E215" s="97" t="s">
        <v>154</v>
      </c>
      <c r="F215" s="100"/>
      <c r="G215" s="100"/>
      <c r="H215" s="100"/>
      <c r="I215" s="101"/>
      <c r="J215" s="594">
        <f>Primary!I315</f>
        <v>5000</v>
      </c>
      <c r="K215" s="595"/>
      <c r="L215" s="284">
        <f>L92</f>
        <v>0</v>
      </c>
      <c r="M215" s="17"/>
    </row>
    <row r="216" spans="3:13" x14ac:dyDescent="0.3">
      <c r="C216" s="13"/>
      <c r="D216" s="7"/>
      <c r="E216" s="97" t="s">
        <v>239</v>
      </c>
      <c r="F216" s="100"/>
      <c r="G216" s="100"/>
      <c r="H216" s="100"/>
      <c r="I216" s="101"/>
      <c r="J216" s="607">
        <f>Primary!I316</f>
        <v>500</v>
      </c>
      <c r="K216" s="608"/>
      <c r="L216" s="284">
        <f>L109</f>
        <v>0</v>
      </c>
      <c r="M216" s="17"/>
    </row>
    <row r="217" spans="3:13" x14ac:dyDescent="0.3">
      <c r="C217" s="13"/>
      <c r="D217" s="7"/>
      <c r="E217" s="97" t="s">
        <v>243</v>
      </c>
      <c r="F217" s="100"/>
      <c r="G217" s="100"/>
      <c r="H217" s="100"/>
      <c r="I217" s="101"/>
      <c r="J217" s="607">
        <f>Primary!I317</f>
        <v>1000</v>
      </c>
      <c r="K217" s="608"/>
      <c r="L217" s="284">
        <f>L126</f>
        <v>0</v>
      </c>
      <c r="M217" s="17"/>
    </row>
    <row r="218" spans="3:13" x14ac:dyDescent="0.3">
      <c r="C218" s="13"/>
      <c r="D218" s="7"/>
      <c r="E218" s="97"/>
      <c r="F218" s="100"/>
      <c r="G218" s="100"/>
      <c r="H218" s="100"/>
      <c r="I218" s="101"/>
      <c r="J218" s="348"/>
      <c r="K218" s="349"/>
      <c r="L218" s="284"/>
      <c r="M218" s="17"/>
    </row>
    <row r="219" spans="3:13" x14ac:dyDescent="0.3">
      <c r="C219" s="13"/>
      <c r="D219" s="7"/>
      <c r="E219" s="97"/>
      <c r="F219" s="100"/>
      <c r="G219" s="100"/>
      <c r="H219" s="100"/>
      <c r="I219" s="101"/>
      <c r="J219" s="348"/>
      <c r="K219" s="349"/>
      <c r="L219" s="284"/>
      <c r="M219" s="17"/>
    </row>
    <row r="220" spans="3:13" x14ac:dyDescent="0.3">
      <c r="C220" s="13"/>
      <c r="D220" s="7"/>
      <c r="E220" s="97" t="s">
        <v>267</v>
      </c>
      <c r="F220" s="110" t="s">
        <v>268</v>
      </c>
      <c r="G220" s="647">
        <f>Primary!F320</f>
        <v>0</v>
      </c>
      <c r="H220" s="648"/>
      <c r="I220" s="649"/>
      <c r="J220" s="594">
        <f>Primary!I320</f>
        <v>100</v>
      </c>
      <c r="K220" s="595"/>
      <c r="L220" s="284"/>
      <c r="M220" s="17"/>
    </row>
    <row r="221" spans="3:13" x14ac:dyDescent="0.3">
      <c r="C221" s="13"/>
      <c r="D221" s="7"/>
      <c r="E221" s="97" t="s">
        <v>269</v>
      </c>
      <c r="F221" s="110" t="s">
        <v>268</v>
      </c>
      <c r="G221" s="647">
        <f>Primary!F321</f>
        <v>0</v>
      </c>
      <c r="H221" s="648"/>
      <c r="I221" s="649"/>
      <c r="J221" s="594">
        <f>Primary!I321</f>
        <v>500000</v>
      </c>
      <c r="K221" s="595"/>
      <c r="L221" s="284"/>
      <c r="M221" s="17"/>
    </row>
    <row r="222" spans="3:13" x14ac:dyDescent="0.3">
      <c r="C222" s="13"/>
      <c r="D222" s="7"/>
      <c r="E222" s="97" t="s">
        <v>270</v>
      </c>
      <c r="F222" s="110" t="s">
        <v>268</v>
      </c>
      <c r="G222" s="647" t="str">
        <f>Primary!F322</f>
        <v>None</v>
      </c>
      <c r="H222" s="648"/>
      <c r="I222" s="649"/>
      <c r="J222" s="607">
        <f>Primary!I322</f>
        <v>0</v>
      </c>
      <c r="K222" s="608"/>
      <c r="L222" s="284"/>
      <c r="M222" s="17"/>
    </row>
    <row r="223" spans="3:13" x14ac:dyDescent="0.3">
      <c r="C223" s="13"/>
      <c r="D223" s="7"/>
      <c r="E223" s="97" t="s">
        <v>271</v>
      </c>
      <c r="F223" s="110" t="s">
        <v>268</v>
      </c>
      <c r="G223" s="647" t="str">
        <f>Primary!F323</f>
        <v>None</v>
      </c>
      <c r="H223" s="648"/>
      <c r="I223" s="649"/>
      <c r="J223" s="607">
        <f>Primary!I323</f>
        <v>0</v>
      </c>
      <c r="K223" s="608"/>
      <c r="L223" s="284"/>
      <c r="M223" s="17"/>
    </row>
    <row r="224" spans="3:13" x14ac:dyDescent="0.3">
      <c r="C224" s="13"/>
      <c r="D224" s="102"/>
      <c r="E224" s="103" t="s">
        <v>133</v>
      </c>
      <c r="F224" s="103"/>
      <c r="G224" s="103"/>
      <c r="H224" s="103"/>
      <c r="I224" s="103"/>
      <c r="J224" s="650">
        <f>Primary!$I$324:$J$324</f>
        <v>0</v>
      </c>
      <c r="K224" s="651"/>
      <c r="L224" s="192">
        <f>SUM(L209:L223)</f>
        <v>0</v>
      </c>
      <c r="M224" s="17"/>
    </row>
    <row r="225" spans="3:15" x14ac:dyDescent="0.3">
      <c r="C225" s="13"/>
      <c r="D225" s="104"/>
      <c r="E225" s="105" t="s">
        <v>134</v>
      </c>
      <c r="F225" s="105"/>
      <c r="G225" s="105"/>
      <c r="H225" s="105"/>
      <c r="I225" s="105"/>
      <c r="J225" s="652">
        <f>Primary!$I$325:$J$325</f>
        <v>0</v>
      </c>
      <c r="K225" s="653"/>
      <c r="L225" s="185"/>
      <c r="M225" s="17"/>
    </row>
    <row r="226" spans="3:15" x14ac:dyDescent="0.3">
      <c r="C226" s="13"/>
      <c r="D226" s="106"/>
      <c r="E226" s="121" t="str">
        <f>Primary!D326</f>
        <v>Indirect Rate</v>
      </c>
      <c r="F226" s="121"/>
      <c r="G226" s="121"/>
      <c r="H226" s="121"/>
      <c r="I226" s="121"/>
      <c r="J226" s="705">
        <f>Primary!I326:J326</f>
        <v>0</v>
      </c>
      <c r="K226" s="706"/>
      <c r="L226" s="185"/>
      <c r="M226" s="17"/>
    </row>
    <row r="227" spans="3:15" x14ac:dyDescent="0.3">
      <c r="C227" s="13"/>
      <c r="D227" s="183"/>
      <c r="E227" s="184" t="str">
        <f>IF(E226="NICRA rate","Costshared IDC rate",IF(E226="Capped IDC rate","Full NICRA rate"," "))</f>
        <v xml:space="preserve"> </v>
      </c>
      <c r="F227" s="184"/>
      <c r="G227" s="184"/>
      <c r="H227" s="184"/>
      <c r="I227" s="184"/>
      <c r="J227" s="707"/>
      <c r="K227" s="708"/>
      <c r="L227" s="282" t="str">
        <f>IF(E226="NICRA Rate","enter here",IF(E226="Capped IDC Rate","enter here"," "))</f>
        <v xml:space="preserve"> </v>
      </c>
      <c r="M227" s="17"/>
    </row>
    <row r="228" spans="3:15" x14ac:dyDescent="0.3">
      <c r="C228" s="13"/>
      <c r="D228" s="189"/>
      <c r="E228" s="190" t="s">
        <v>136</v>
      </c>
      <c r="F228" s="190"/>
      <c r="G228" s="190"/>
      <c r="H228" s="190"/>
      <c r="I228" s="190"/>
      <c r="J228" s="709">
        <f>Primary!$I$327:$J$327</f>
        <v>0</v>
      </c>
      <c r="K228" s="709"/>
      <c r="L228" s="185"/>
      <c r="M228" s="17"/>
    </row>
    <row r="229" spans="3:15" x14ac:dyDescent="0.3">
      <c r="C229" s="13"/>
      <c r="D229" s="186"/>
      <c r="E229" s="187" t="s">
        <v>311</v>
      </c>
      <c r="F229" s="187"/>
      <c r="G229" s="187"/>
      <c r="H229" s="187"/>
      <c r="I229" s="187"/>
      <c r="J229" s="188"/>
      <c r="K229" s="188"/>
      <c r="L229" s="191">
        <f>IFERROR(L227*J225,0)</f>
        <v>0</v>
      </c>
      <c r="M229" s="17"/>
    </row>
    <row r="230" spans="3:15" ht="12" customHeight="1" x14ac:dyDescent="0.3">
      <c r="C230" s="24"/>
      <c r="D230" s="89"/>
      <c r="E230" s="89"/>
      <c r="F230" s="89"/>
      <c r="G230" s="89"/>
      <c r="H230" s="89"/>
      <c r="I230" s="89"/>
      <c r="J230" s="89"/>
      <c r="K230" s="89"/>
      <c r="L230" s="89"/>
      <c r="M230" s="26"/>
    </row>
    <row r="231" spans="3:15" ht="12" customHeight="1" x14ac:dyDescent="0.3"/>
    <row r="232" spans="3:15" ht="21" x14ac:dyDescent="0.4">
      <c r="C232" s="193"/>
      <c r="D232" s="194"/>
      <c r="E232" s="195" t="s">
        <v>312</v>
      </c>
      <c r="F232" s="194"/>
      <c r="G232" s="194"/>
      <c r="H232" s="194"/>
      <c r="I232" s="194"/>
      <c r="J232" s="194"/>
      <c r="K232" s="194"/>
      <c r="L232" s="194"/>
      <c r="M232" s="196"/>
    </row>
    <row r="233" spans="3:15" ht="12" customHeight="1" x14ac:dyDescent="0.3"/>
    <row r="234" spans="3:15" ht="12" customHeight="1" x14ac:dyDescent="0.4">
      <c r="C234" s="9"/>
      <c r="D234" s="10"/>
      <c r="E234" s="11"/>
      <c r="F234" s="10"/>
      <c r="G234" s="10"/>
      <c r="H234" s="10"/>
      <c r="I234" s="10"/>
      <c r="J234" s="10"/>
      <c r="K234" s="10"/>
      <c r="L234" s="144"/>
      <c r="M234" s="12"/>
    </row>
    <row r="235" spans="3:15" ht="15.6" x14ac:dyDescent="0.3">
      <c r="C235" s="13"/>
      <c r="D235" s="14"/>
      <c r="E235" s="15" t="s">
        <v>313</v>
      </c>
      <c r="F235" s="16"/>
      <c r="G235" s="16"/>
      <c r="H235" s="16"/>
      <c r="I235" s="16"/>
      <c r="J235" s="16"/>
      <c r="K235" s="16"/>
      <c r="L235" s="146"/>
      <c r="M235" s="137"/>
      <c r="O235" s="85"/>
    </row>
    <row r="236" spans="3:15" ht="12" customHeight="1" x14ac:dyDescent="0.3">
      <c r="C236" s="13"/>
      <c r="D236" s="18"/>
      <c r="E236" s="19"/>
      <c r="F236" s="18"/>
      <c r="G236" s="18"/>
      <c r="H236" s="18"/>
      <c r="I236" s="18"/>
      <c r="J236" s="18"/>
      <c r="K236" s="18"/>
      <c r="L236" s="18"/>
      <c r="M236" s="17"/>
    </row>
    <row r="237" spans="3:15" x14ac:dyDescent="0.3">
      <c r="C237" s="13"/>
      <c r="D237" s="197"/>
      <c r="E237" s="710" t="s">
        <v>121</v>
      </c>
      <c r="F237" s="710"/>
      <c r="G237" s="198" t="s">
        <v>69</v>
      </c>
      <c r="H237" s="198" t="s">
        <v>24</v>
      </c>
      <c r="I237" s="198"/>
      <c r="J237" s="198"/>
      <c r="K237" s="198"/>
      <c r="L237" s="200" t="s">
        <v>9</v>
      </c>
      <c r="M237" s="17"/>
    </row>
    <row r="238" spans="3:15" x14ac:dyDescent="0.3">
      <c r="C238" s="13"/>
      <c r="D238" s="6">
        <v>1</v>
      </c>
      <c r="E238" s="596"/>
      <c r="F238" s="597"/>
      <c r="G238" s="207"/>
      <c r="H238" s="207"/>
      <c r="I238" s="208"/>
      <c r="J238" s="220"/>
      <c r="K238" s="280"/>
      <c r="L238" s="281"/>
      <c r="M238" s="88"/>
    </row>
    <row r="239" spans="3:15" x14ac:dyDescent="0.3">
      <c r="C239" s="13"/>
      <c r="D239" s="6">
        <v>2</v>
      </c>
      <c r="E239" s="592"/>
      <c r="F239" s="593"/>
      <c r="G239" s="207"/>
      <c r="H239" s="207"/>
      <c r="I239" s="208"/>
      <c r="J239" s="220"/>
      <c r="K239" s="280"/>
      <c r="L239" s="281"/>
      <c r="M239" s="88"/>
    </row>
    <row r="240" spans="3:15" x14ac:dyDescent="0.3">
      <c r="C240" s="13"/>
      <c r="D240" s="6">
        <v>3</v>
      </c>
      <c r="E240" s="592"/>
      <c r="F240" s="593"/>
      <c r="G240" s="207"/>
      <c r="H240" s="207"/>
      <c r="I240" s="208"/>
      <c r="J240" s="220"/>
      <c r="K240" s="280"/>
      <c r="L240" s="281"/>
      <c r="M240" s="88"/>
    </row>
    <row r="241" spans="3:13" x14ac:dyDescent="0.3">
      <c r="C241" s="13"/>
      <c r="D241" s="6">
        <v>4</v>
      </c>
      <c r="E241" s="596"/>
      <c r="F241" s="597"/>
      <c r="G241" s="207"/>
      <c r="H241" s="207"/>
      <c r="I241" s="208"/>
      <c r="J241" s="220"/>
      <c r="K241" s="280"/>
      <c r="L241" s="281"/>
      <c r="M241" s="88"/>
    </row>
    <row r="242" spans="3:13" x14ac:dyDescent="0.3">
      <c r="C242" s="13"/>
      <c r="D242" s="6">
        <v>5</v>
      </c>
      <c r="E242" s="596"/>
      <c r="F242" s="597"/>
      <c r="G242" s="207"/>
      <c r="H242" s="207"/>
      <c r="I242" s="208"/>
      <c r="J242" s="220"/>
      <c r="K242" s="280"/>
      <c r="L242" s="281"/>
      <c r="M242" s="88"/>
    </row>
    <row r="243" spans="3:13" x14ac:dyDescent="0.3">
      <c r="C243" s="13"/>
      <c r="D243" s="6">
        <v>6</v>
      </c>
      <c r="E243" s="596"/>
      <c r="F243" s="597"/>
      <c r="G243" s="207"/>
      <c r="H243" s="207"/>
      <c r="I243" s="208"/>
      <c r="J243" s="220"/>
      <c r="K243" s="280"/>
      <c r="L243" s="281"/>
      <c r="M243" s="88"/>
    </row>
    <row r="244" spans="3:13" x14ac:dyDescent="0.3">
      <c r="C244" s="13"/>
      <c r="D244" s="6">
        <v>7</v>
      </c>
      <c r="E244" s="596"/>
      <c r="F244" s="597"/>
      <c r="G244" s="207"/>
      <c r="H244" s="207"/>
      <c r="I244" s="208"/>
      <c r="J244" s="220"/>
      <c r="K244" s="280"/>
      <c r="L244" s="281"/>
      <c r="M244" s="88"/>
    </row>
    <row r="245" spans="3:13" x14ac:dyDescent="0.3">
      <c r="C245" s="13"/>
      <c r="D245" s="6">
        <v>8</v>
      </c>
      <c r="E245" s="596"/>
      <c r="F245" s="597"/>
      <c r="G245" s="207"/>
      <c r="H245" s="207"/>
      <c r="I245" s="208"/>
      <c r="J245" s="220"/>
      <c r="K245" s="280"/>
      <c r="L245" s="281"/>
      <c r="M245" s="88"/>
    </row>
    <row r="246" spans="3:13" x14ac:dyDescent="0.3">
      <c r="C246" s="13"/>
      <c r="D246" s="6">
        <v>9</v>
      </c>
      <c r="E246" s="596"/>
      <c r="F246" s="597"/>
      <c r="G246" s="207"/>
      <c r="H246" s="207"/>
      <c r="I246" s="208"/>
      <c r="J246" s="220"/>
      <c r="K246" s="280"/>
      <c r="L246" s="281"/>
      <c r="M246" s="88"/>
    </row>
    <row r="247" spans="3:13" x14ac:dyDescent="0.3">
      <c r="C247" s="13"/>
      <c r="D247" s="6">
        <v>10</v>
      </c>
      <c r="E247" s="596"/>
      <c r="F247" s="597"/>
      <c r="G247" s="207"/>
      <c r="H247" s="207"/>
      <c r="I247" s="208"/>
      <c r="J247" s="220"/>
      <c r="K247" s="280"/>
      <c r="L247" s="281"/>
      <c r="M247" s="88"/>
    </row>
    <row r="248" spans="3:13" x14ac:dyDescent="0.3">
      <c r="C248" s="13"/>
      <c r="D248" s="6">
        <v>11</v>
      </c>
      <c r="E248" s="596"/>
      <c r="F248" s="597"/>
      <c r="G248" s="207"/>
      <c r="H248" s="207"/>
      <c r="I248" s="208"/>
      <c r="J248" s="220"/>
      <c r="K248" s="280"/>
      <c r="L248" s="281"/>
      <c r="M248" s="88"/>
    </row>
    <row r="249" spans="3:13" x14ac:dyDescent="0.3">
      <c r="C249" s="13"/>
      <c r="D249" s="6">
        <v>12</v>
      </c>
      <c r="E249" s="596"/>
      <c r="F249" s="597"/>
      <c r="G249" s="207"/>
      <c r="H249" s="207"/>
      <c r="I249" s="208"/>
      <c r="J249" s="220"/>
      <c r="K249" s="280"/>
      <c r="L249" s="281"/>
      <c r="M249" s="88"/>
    </row>
    <row r="250" spans="3:13" x14ac:dyDescent="0.3">
      <c r="C250" s="13"/>
      <c r="D250" s="6">
        <v>13</v>
      </c>
      <c r="E250" s="596"/>
      <c r="F250" s="597"/>
      <c r="G250" s="207"/>
      <c r="H250" s="207"/>
      <c r="I250" s="208"/>
      <c r="J250" s="220"/>
      <c r="K250" s="280"/>
      <c r="L250" s="281"/>
      <c r="M250" s="88"/>
    </row>
    <row r="251" spans="3:13" x14ac:dyDescent="0.3">
      <c r="C251" s="13"/>
      <c r="D251" s="6">
        <v>14</v>
      </c>
      <c r="E251" s="596"/>
      <c r="F251" s="597"/>
      <c r="G251" s="207"/>
      <c r="H251" s="207"/>
      <c r="I251" s="208"/>
      <c r="J251" s="220"/>
      <c r="K251" s="280"/>
      <c r="L251" s="281"/>
      <c r="M251" s="88"/>
    </row>
    <row r="252" spans="3:13" x14ac:dyDescent="0.3">
      <c r="C252" s="13"/>
      <c r="D252" s="6">
        <v>15</v>
      </c>
      <c r="E252" s="596"/>
      <c r="F252" s="597"/>
      <c r="G252" s="207"/>
      <c r="H252" s="207"/>
      <c r="I252" s="208"/>
      <c r="J252" s="220"/>
      <c r="K252" s="280"/>
      <c r="L252" s="281"/>
      <c r="M252" s="88"/>
    </row>
    <row r="253" spans="3:13" x14ac:dyDescent="0.3">
      <c r="C253" s="13"/>
      <c r="D253" s="6">
        <v>16</v>
      </c>
      <c r="E253" s="596"/>
      <c r="F253" s="597"/>
      <c r="G253" s="207"/>
      <c r="H253" s="207"/>
      <c r="I253" s="208"/>
      <c r="J253" s="220"/>
      <c r="K253" s="280"/>
      <c r="L253" s="281"/>
      <c r="M253" s="88"/>
    </row>
    <row r="254" spans="3:13" x14ac:dyDescent="0.3">
      <c r="C254" s="13"/>
      <c r="D254" s="6">
        <v>17</v>
      </c>
      <c r="E254" s="592"/>
      <c r="F254" s="593"/>
      <c r="G254" s="207"/>
      <c r="H254" s="207"/>
      <c r="I254" s="208"/>
      <c r="J254" s="220"/>
      <c r="K254" s="280"/>
      <c r="L254" s="281"/>
      <c r="M254" s="88"/>
    </row>
    <row r="255" spans="3:13" x14ac:dyDescent="0.3">
      <c r="C255" s="13"/>
      <c r="D255" s="6">
        <v>18</v>
      </c>
      <c r="E255" s="592"/>
      <c r="F255" s="593"/>
      <c r="G255" s="207"/>
      <c r="H255" s="207"/>
      <c r="I255" s="208"/>
      <c r="J255" s="220"/>
      <c r="K255" s="280"/>
      <c r="L255" s="281"/>
      <c r="M255" s="88"/>
    </row>
    <row r="256" spans="3:13" x14ac:dyDescent="0.3">
      <c r="C256" s="13"/>
      <c r="D256" s="6">
        <v>19</v>
      </c>
      <c r="E256" s="596"/>
      <c r="F256" s="597"/>
      <c r="G256" s="207"/>
      <c r="H256" s="207"/>
      <c r="I256" s="208"/>
      <c r="J256" s="220"/>
      <c r="K256" s="280"/>
      <c r="L256" s="281"/>
      <c r="M256" s="88"/>
    </row>
    <row r="257" spans="3:13" x14ac:dyDescent="0.3">
      <c r="C257" s="13"/>
      <c r="D257" s="6">
        <v>20</v>
      </c>
      <c r="E257" s="596"/>
      <c r="F257" s="597"/>
      <c r="G257" s="207"/>
      <c r="H257" s="207"/>
      <c r="I257" s="208"/>
      <c r="J257" s="220"/>
      <c r="K257" s="280"/>
      <c r="L257" s="281"/>
      <c r="M257" s="88"/>
    </row>
    <row r="258" spans="3:13" x14ac:dyDescent="0.3">
      <c r="C258" s="13"/>
      <c r="D258" s="6">
        <v>21</v>
      </c>
      <c r="E258" s="596"/>
      <c r="F258" s="597"/>
      <c r="G258" s="207"/>
      <c r="H258" s="207"/>
      <c r="I258" s="208"/>
      <c r="J258" s="220"/>
      <c r="K258" s="280"/>
      <c r="L258" s="281"/>
      <c r="M258" s="88"/>
    </row>
    <row r="259" spans="3:13" x14ac:dyDescent="0.3">
      <c r="C259" s="13"/>
      <c r="D259" s="6">
        <v>22</v>
      </c>
      <c r="E259" s="596"/>
      <c r="F259" s="597"/>
      <c r="G259" s="207"/>
      <c r="H259" s="207"/>
      <c r="I259" s="208"/>
      <c r="J259" s="220"/>
      <c r="K259" s="280"/>
      <c r="L259" s="281"/>
      <c r="M259" s="88"/>
    </row>
    <row r="260" spans="3:13" x14ac:dyDescent="0.3">
      <c r="C260" s="13"/>
      <c r="D260" s="6">
        <v>23</v>
      </c>
      <c r="E260" s="592"/>
      <c r="F260" s="593"/>
      <c r="G260" s="207"/>
      <c r="H260" s="207"/>
      <c r="I260" s="208"/>
      <c r="J260" s="220"/>
      <c r="K260" s="280"/>
      <c r="L260" s="281"/>
      <c r="M260" s="88"/>
    </row>
    <row r="261" spans="3:13" x14ac:dyDescent="0.3">
      <c r="C261" s="13"/>
      <c r="D261" s="6">
        <v>24</v>
      </c>
      <c r="E261" s="592"/>
      <c r="F261" s="593"/>
      <c r="G261" s="207"/>
      <c r="H261" s="207"/>
      <c r="I261" s="208"/>
      <c r="J261" s="220"/>
      <c r="K261" s="280"/>
      <c r="L261" s="281"/>
      <c r="M261" s="88"/>
    </row>
    <row r="262" spans="3:13" x14ac:dyDescent="0.3">
      <c r="C262" s="13"/>
      <c r="D262" s="6">
        <v>25</v>
      </c>
      <c r="E262" s="596"/>
      <c r="F262" s="597"/>
      <c r="G262" s="207"/>
      <c r="H262" s="207"/>
      <c r="I262" s="208"/>
      <c r="J262" s="220"/>
      <c r="K262" s="280"/>
      <c r="L262" s="281"/>
      <c r="M262" s="88"/>
    </row>
    <row r="263" spans="3:13" x14ac:dyDescent="0.3">
      <c r="C263" s="13"/>
      <c r="D263" s="201"/>
      <c r="E263" s="202" t="s">
        <v>314</v>
      </c>
      <c r="F263" s="202"/>
      <c r="G263" s="202"/>
      <c r="H263" s="202"/>
      <c r="I263" s="202"/>
      <c r="J263" s="202"/>
      <c r="K263" s="203">
        <f>SUM(K238:K262)</f>
        <v>0</v>
      </c>
      <c r="L263" s="204">
        <f>SUM(L238:L262)</f>
        <v>0</v>
      </c>
      <c r="M263" s="88"/>
    </row>
    <row r="264" spans="3:13" ht="12" customHeight="1" x14ac:dyDescent="0.3">
      <c r="C264" s="24"/>
      <c r="D264" s="89"/>
      <c r="E264" s="89"/>
      <c r="F264" s="89"/>
      <c r="G264" s="89"/>
      <c r="H264" s="89"/>
      <c r="I264" s="89"/>
      <c r="J264" s="89"/>
      <c r="K264" s="89"/>
      <c r="L264" s="205"/>
      <c r="M264" s="90"/>
    </row>
    <row r="266" spans="3:13" ht="12" customHeight="1" x14ac:dyDescent="0.4">
      <c r="C266" s="9"/>
      <c r="D266" s="10"/>
      <c r="E266" s="11"/>
      <c r="F266" s="10"/>
      <c r="G266" s="10"/>
      <c r="H266" s="10"/>
      <c r="I266" s="10"/>
      <c r="J266" s="10"/>
      <c r="K266" s="10"/>
      <c r="L266" s="144"/>
      <c r="M266" s="12"/>
    </row>
    <row r="267" spans="3:13" ht="15.6" x14ac:dyDescent="0.3">
      <c r="C267" s="13"/>
      <c r="D267" s="131"/>
      <c r="E267" s="132" t="s">
        <v>315</v>
      </c>
      <c r="F267" s="199"/>
      <c r="G267" s="199"/>
      <c r="H267" s="199"/>
      <c r="I267" s="199"/>
      <c r="J267" s="199"/>
      <c r="K267" s="683">
        <f>L20+L34+L53+L75+L92+L109+L126+L140+L146+L159+L164+L176+L182+L195+L200+L229</f>
        <v>0</v>
      </c>
      <c r="L267" s="684"/>
      <c r="M267" s="137"/>
    </row>
    <row r="268" spans="3:13" ht="6" customHeight="1" x14ac:dyDescent="0.3">
      <c r="C268" s="13"/>
      <c r="D268" s="20"/>
      <c r="E268" s="20"/>
      <c r="F268" s="20"/>
      <c r="G268" s="20"/>
      <c r="H268" s="20"/>
      <c r="I268" s="20"/>
      <c r="J268" s="20"/>
      <c r="K268" s="20"/>
      <c r="L268" s="18"/>
      <c r="M268" s="17"/>
    </row>
    <row r="269" spans="3:13" ht="15.6" x14ac:dyDescent="0.3">
      <c r="C269" s="13"/>
      <c r="D269" s="131"/>
      <c r="E269" s="132" t="s">
        <v>316</v>
      </c>
      <c r="F269" s="131"/>
      <c r="G269" s="131"/>
      <c r="H269" s="131"/>
      <c r="I269" s="131"/>
      <c r="J269" s="131"/>
      <c r="K269" s="683">
        <f>L263</f>
        <v>0</v>
      </c>
      <c r="L269" s="683"/>
      <c r="M269" s="17"/>
    </row>
    <row r="270" spans="3:13" ht="12" customHeight="1" x14ac:dyDescent="0.3">
      <c r="C270" s="24"/>
      <c r="D270" s="25"/>
      <c r="E270" s="25"/>
      <c r="F270" s="25"/>
      <c r="G270" s="25"/>
      <c r="H270" s="25"/>
      <c r="I270" s="25"/>
      <c r="J270" s="25"/>
      <c r="K270" s="25"/>
      <c r="L270" s="89"/>
      <c r="M270" s="26"/>
    </row>
  </sheetData>
  <mergeCells count="205">
    <mergeCell ref="E258:F258"/>
    <mergeCell ref="E259:F259"/>
    <mergeCell ref="E260:F260"/>
    <mergeCell ref="E261:F261"/>
    <mergeCell ref="E262:F262"/>
    <mergeCell ref="E252:F252"/>
    <mergeCell ref="E253:F253"/>
    <mergeCell ref="E254:F254"/>
    <mergeCell ref="E255:F255"/>
    <mergeCell ref="E256:F256"/>
    <mergeCell ref="E257:F257"/>
    <mergeCell ref="E246:F246"/>
    <mergeCell ref="E247:F247"/>
    <mergeCell ref="E248:F248"/>
    <mergeCell ref="E249:F249"/>
    <mergeCell ref="E250:F250"/>
    <mergeCell ref="E251:F251"/>
    <mergeCell ref="E240:F240"/>
    <mergeCell ref="E241:F241"/>
    <mergeCell ref="E242:F242"/>
    <mergeCell ref="E243:F243"/>
    <mergeCell ref="E244:F244"/>
    <mergeCell ref="E245:F245"/>
    <mergeCell ref="J226:K226"/>
    <mergeCell ref="J227:K227"/>
    <mergeCell ref="J228:K228"/>
    <mergeCell ref="E237:F237"/>
    <mergeCell ref="E238:F238"/>
    <mergeCell ref="E239:F239"/>
    <mergeCell ref="G222:I222"/>
    <mergeCell ref="J222:K222"/>
    <mergeCell ref="G223:I223"/>
    <mergeCell ref="J223:K223"/>
    <mergeCell ref="J224:K224"/>
    <mergeCell ref="J225:K225"/>
    <mergeCell ref="J215:K215"/>
    <mergeCell ref="J216:K216"/>
    <mergeCell ref="J217:K217"/>
    <mergeCell ref="G220:I220"/>
    <mergeCell ref="J220:K220"/>
    <mergeCell ref="G221:I221"/>
    <mergeCell ref="J221:K221"/>
    <mergeCell ref="J209:K209"/>
    <mergeCell ref="J210:K210"/>
    <mergeCell ref="J211:K211"/>
    <mergeCell ref="J212:K212"/>
    <mergeCell ref="J213:K213"/>
    <mergeCell ref="J214:K214"/>
    <mergeCell ref="E192:F192"/>
    <mergeCell ref="E193:F193"/>
    <mergeCell ref="E194:F194"/>
    <mergeCell ref="F197:G197"/>
    <mergeCell ref="F198:G198"/>
    <mergeCell ref="F199:G199"/>
    <mergeCell ref="E186:F186"/>
    <mergeCell ref="E187:F187"/>
    <mergeCell ref="E188:F188"/>
    <mergeCell ref="E189:F189"/>
    <mergeCell ref="E190:F190"/>
    <mergeCell ref="E191:F191"/>
    <mergeCell ref="E158:F158"/>
    <mergeCell ref="F161:G161"/>
    <mergeCell ref="F162:G162"/>
    <mergeCell ref="F163:G163"/>
    <mergeCell ref="E184:F184"/>
    <mergeCell ref="E185:F185"/>
    <mergeCell ref="E152:F152"/>
    <mergeCell ref="E153:F153"/>
    <mergeCell ref="E154:F154"/>
    <mergeCell ref="E155:F155"/>
    <mergeCell ref="E156:F156"/>
    <mergeCell ref="E157:F157"/>
    <mergeCell ref="E125:F125"/>
    <mergeCell ref="J125:K125"/>
    <mergeCell ref="E148:F148"/>
    <mergeCell ref="E149:F149"/>
    <mergeCell ref="E150:F150"/>
    <mergeCell ref="E151:F151"/>
    <mergeCell ref="E122:F122"/>
    <mergeCell ref="J122:K122"/>
    <mergeCell ref="E123:F123"/>
    <mergeCell ref="J123:K123"/>
    <mergeCell ref="E124:F124"/>
    <mergeCell ref="J124:K124"/>
    <mergeCell ref="J126:K126"/>
    <mergeCell ref="E119:F119"/>
    <mergeCell ref="J119:K119"/>
    <mergeCell ref="E120:F120"/>
    <mergeCell ref="J120:K120"/>
    <mergeCell ref="E121:F121"/>
    <mergeCell ref="J121:K121"/>
    <mergeCell ref="E116:F116"/>
    <mergeCell ref="J116:K116"/>
    <mergeCell ref="E117:F117"/>
    <mergeCell ref="J117:K117"/>
    <mergeCell ref="E118:F118"/>
    <mergeCell ref="J118:K118"/>
    <mergeCell ref="E107:F107"/>
    <mergeCell ref="J107:K107"/>
    <mergeCell ref="E108:F108"/>
    <mergeCell ref="J108:K108"/>
    <mergeCell ref="J109:K109"/>
    <mergeCell ref="E115:F115"/>
    <mergeCell ref="J115:K115"/>
    <mergeCell ref="E104:F104"/>
    <mergeCell ref="J104:K104"/>
    <mergeCell ref="E105:F105"/>
    <mergeCell ref="J105:K105"/>
    <mergeCell ref="E106:F106"/>
    <mergeCell ref="J106:K106"/>
    <mergeCell ref="E101:F101"/>
    <mergeCell ref="J101:K101"/>
    <mergeCell ref="E102:F102"/>
    <mergeCell ref="J102:K102"/>
    <mergeCell ref="E103:F103"/>
    <mergeCell ref="J103:K103"/>
    <mergeCell ref="J92:K92"/>
    <mergeCell ref="E98:F98"/>
    <mergeCell ref="J98:K98"/>
    <mergeCell ref="E99:F99"/>
    <mergeCell ref="J99:K99"/>
    <mergeCell ref="E100:F100"/>
    <mergeCell ref="J100:K100"/>
    <mergeCell ref="E89:F89"/>
    <mergeCell ref="J89:K89"/>
    <mergeCell ref="E90:F90"/>
    <mergeCell ref="J90:K90"/>
    <mergeCell ref="E91:F91"/>
    <mergeCell ref="J91:K91"/>
    <mergeCell ref="E86:F86"/>
    <mergeCell ref="J86:K86"/>
    <mergeCell ref="E87:F87"/>
    <mergeCell ref="J87:K87"/>
    <mergeCell ref="E88:F88"/>
    <mergeCell ref="J88:K88"/>
    <mergeCell ref="E84:F84"/>
    <mergeCell ref="J84:K84"/>
    <mergeCell ref="E85:F85"/>
    <mergeCell ref="J85:K85"/>
    <mergeCell ref="J75:K75"/>
    <mergeCell ref="E81:F81"/>
    <mergeCell ref="J81:K81"/>
    <mergeCell ref="E82:F82"/>
    <mergeCell ref="J82:K82"/>
    <mergeCell ref="E74:F74"/>
    <mergeCell ref="J74:K74"/>
    <mergeCell ref="E71:F71"/>
    <mergeCell ref="J71:K71"/>
    <mergeCell ref="E72:F72"/>
    <mergeCell ref="J72:K72"/>
    <mergeCell ref="E73:F73"/>
    <mergeCell ref="J73:K73"/>
    <mergeCell ref="E83:F83"/>
    <mergeCell ref="J83:K83"/>
    <mergeCell ref="E68:F68"/>
    <mergeCell ref="J68:K68"/>
    <mergeCell ref="E69:F69"/>
    <mergeCell ref="J69:K69"/>
    <mergeCell ref="E70:F70"/>
    <mergeCell ref="J70:K70"/>
    <mergeCell ref="E65:F65"/>
    <mergeCell ref="J65:K65"/>
    <mergeCell ref="E66:F66"/>
    <mergeCell ref="J66:K66"/>
    <mergeCell ref="E67:F67"/>
    <mergeCell ref="J67:K67"/>
    <mergeCell ref="E49:F49"/>
    <mergeCell ref="J49:K49"/>
    <mergeCell ref="E62:F62"/>
    <mergeCell ref="J62:K62"/>
    <mergeCell ref="E63:F63"/>
    <mergeCell ref="J63:K63"/>
    <mergeCell ref="E64:F64"/>
    <mergeCell ref="J64:K64"/>
    <mergeCell ref="J53:K53"/>
    <mergeCell ref="E59:F59"/>
    <mergeCell ref="J59:K59"/>
    <mergeCell ref="E60:F60"/>
    <mergeCell ref="J60:K60"/>
    <mergeCell ref="E61:F61"/>
    <mergeCell ref="J61:K61"/>
    <mergeCell ref="K267:L267"/>
    <mergeCell ref="K269:L269"/>
    <mergeCell ref="E44:F44"/>
    <mergeCell ref="J44:K44"/>
    <mergeCell ref="E45:F45"/>
    <mergeCell ref="J45:K45"/>
    <mergeCell ref="E46:F46"/>
    <mergeCell ref="J46:K46"/>
    <mergeCell ref="C2:L2"/>
    <mergeCell ref="D3:L3"/>
    <mergeCell ref="E42:F42"/>
    <mergeCell ref="J42:K42"/>
    <mergeCell ref="E43:F43"/>
    <mergeCell ref="J43:K43"/>
    <mergeCell ref="E50:F50"/>
    <mergeCell ref="J50:K50"/>
    <mergeCell ref="E51:F51"/>
    <mergeCell ref="J51:K51"/>
    <mergeCell ref="E52:F52"/>
    <mergeCell ref="J52:K52"/>
    <mergeCell ref="E47:F47"/>
    <mergeCell ref="J47:K47"/>
    <mergeCell ref="E48:F48"/>
    <mergeCell ref="J48:K48"/>
  </mergeCells>
  <conditionalFormatting sqref="F10:F19">
    <cfRule type="containsText" dxfId="1" priority="2" operator="containsText" text="Yes">
      <formula>NOT(ISERROR(SEARCH("Yes",F10)))</formula>
    </cfRule>
  </conditionalFormatting>
  <conditionalFormatting sqref="G60:G74">
    <cfRule type="containsText" dxfId="0" priority="1" operator="containsText" text="Yes">
      <formula>NOT(ISERROR(SEARCH("Yes",G60)))</formula>
    </cfRule>
  </conditionalFormatting>
  <dataValidations count="3">
    <dataValidation type="custom" allowBlank="1" showInputMessage="1" showErrorMessage="1" sqref="L227" xr:uid="{00000000-0002-0000-0700-000000000000}">
      <formula1>OR(E226="NICRA Rate",E226="Capped IDC Rate")</formula1>
    </dataValidation>
    <dataValidation type="custom" showInputMessage="1" showErrorMessage="1" sqref="J226:K226" xr:uid="{00000000-0002-0000-0700-000001000000}">
      <formula1>OR(E226="NICRA Rate",E226="Capped IDC Rate")</formula1>
    </dataValidation>
    <dataValidation showInputMessage="1" showErrorMessage="1" sqref="J227:K227" xr:uid="{00000000-0002-0000-0700-000002000000}"/>
  </dataValidations>
  <pageMargins left="0.7" right="0.7" top="0.75" bottom="0.75" header="0.3" footer="0.3"/>
  <pageSetup scale="66" fitToHeight="0" orientation="portrait" r:id="rId1"/>
  <headerFooter>
    <oddFooter>&amp;L&amp;D&amp;C&amp;A&amp;R&amp;P</oddFooter>
  </headerFooter>
  <ignoredErrors>
    <ignoredError sqref="L209:L213 L214:L217 L22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2:Q217"/>
  <sheetViews>
    <sheetView showGridLines="0" topLeftCell="A52" zoomScaleNormal="100" workbookViewId="0">
      <selection activeCell="D8" sqref="D8:J11"/>
    </sheetView>
  </sheetViews>
  <sheetFormatPr defaultRowHeight="14.4" x14ac:dyDescent="0.3"/>
  <cols>
    <col min="1" max="1" width="1.33203125" customWidth="1"/>
    <col min="2" max="2" width="2.6640625" customWidth="1"/>
    <col min="3" max="3" width="4" customWidth="1"/>
    <col min="4" max="4" width="23.6640625" customWidth="1"/>
    <col min="5" max="5" width="22" customWidth="1"/>
    <col min="6" max="6" width="20.5546875" customWidth="1"/>
    <col min="7" max="7" width="12.6640625" customWidth="1"/>
    <col min="8" max="8" width="11.6640625" customWidth="1"/>
    <col min="10" max="10" width="12.5546875" customWidth="1"/>
    <col min="11" max="11" width="2.6640625" customWidth="1"/>
    <col min="12" max="12" width="0.88671875" customWidth="1"/>
    <col min="17" max="17" width="6.6640625" customWidth="1"/>
  </cols>
  <sheetData>
    <row r="2" spans="2:17" ht="109.65" customHeight="1" x14ac:dyDescent="0.3">
      <c r="C2" s="658" t="s">
        <v>317</v>
      </c>
      <c r="D2" s="587"/>
      <c r="E2" s="587"/>
      <c r="F2" s="587"/>
      <c r="G2" s="587"/>
      <c r="H2" s="587"/>
      <c r="I2" s="587"/>
      <c r="J2" s="587"/>
    </row>
    <row r="3" spans="2:17" ht="21" customHeight="1" x14ac:dyDescent="0.4">
      <c r="B3" s="33"/>
      <c r="C3" s="34"/>
      <c r="D3" s="35" t="s">
        <v>318</v>
      </c>
      <c r="E3" s="34"/>
      <c r="F3" s="34"/>
      <c r="G3" s="34"/>
      <c r="H3" s="34"/>
      <c r="I3" s="34"/>
      <c r="J3" s="34"/>
      <c r="K3" s="36"/>
    </row>
    <row r="4" spans="2:17" ht="6" customHeight="1" x14ac:dyDescent="0.3">
      <c r="B4" s="1"/>
      <c r="C4" s="1"/>
      <c r="D4" s="1"/>
      <c r="E4" s="1"/>
      <c r="F4" s="1"/>
      <c r="G4" s="1"/>
      <c r="H4" s="1"/>
      <c r="I4" s="1"/>
      <c r="J4" s="1"/>
      <c r="K4" s="1"/>
    </row>
    <row r="5" spans="2:17" ht="12" customHeight="1" x14ac:dyDescent="0.3">
      <c r="B5" s="251"/>
      <c r="C5" s="144"/>
      <c r="D5" s="144"/>
      <c r="E5" s="144"/>
      <c r="F5" s="144"/>
      <c r="G5" s="144"/>
      <c r="H5" s="144"/>
      <c r="I5" s="144"/>
      <c r="J5" s="144"/>
      <c r="K5" s="111"/>
    </row>
    <row r="6" spans="2:17" ht="15" customHeight="1" x14ac:dyDescent="0.3">
      <c r="B6" s="51"/>
      <c r="C6" s="598" t="s">
        <v>319</v>
      </c>
      <c r="D6" s="599"/>
      <c r="E6" s="600"/>
      <c r="F6" s="601"/>
      <c r="G6" s="601"/>
      <c r="H6" s="601"/>
      <c r="I6" s="601"/>
      <c r="J6" s="602"/>
      <c r="K6" s="88"/>
    </row>
    <row r="7" spans="2:17" ht="6" customHeight="1" x14ac:dyDescent="0.3">
      <c r="B7" s="51"/>
      <c r="C7" s="252"/>
      <c r="D7" s="252"/>
      <c r="E7" s="253"/>
      <c r="F7" s="253"/>
      <c r="G7" s="253"/>
      <c r="H7" s="253"/>
      <c r="I7" s="253"/>
      <c r="J7" s="253"/>
      <c r="K7" s="88"/>
    </row>
    <row r="8" spans="2:17" ht="15" customHeight="1" x14ac:dyDescent="0.3">
      <c r="B8" s="51"/>
      <c r="C8" s="598" t="s">
        <v>320</v>
      </c>
      <c r="D8" s="599"/>
      <c r="E8" s="603"/>
      <c r="F8" s="604"/>
      <c r="G8" s="604"/>
      <c r="H8" s="604"/>
      <c r="I8" s="604"/>
      <c r="J8" s="605"/>
      <c r="K8" s="88"/>
    </row>
    <row r="9" spans="2:17" ht="6" customHeight="1" x14ac:dyDescent="0.3">
      <c r="B9" s="51"/>
      <c r="C9" s="252"/>
      <c r="D9" s="252"/>
      <c r="E9" s="253"/>
      <c r="F9" s="253"/>
      <c r="G9" s="253"/>
      <c r="H9" s="253"/>
      <c r="I9" s="253"/>
      <c r="J9" s="253"/>
      <c r="K9" s="88"/>
    </row>
    <row r="10" spans="2:17" ht="15" customHeight="1" x14ac:dyDescent="0.3">
      <c r="B10" s="51"/>
      <c r="C10" s="598" t="s">
        <v>321</v>
      </c>
      <c r="D10" s="599"/>
      <c r="E10" s="603"/>
      <c r="F10" s="604"/>
      <c r="G10" s="604"/>
      <c r="H10" s="604"/>
      <c r="I10" s="604"/>
      <c r="J10" s="605"/>
      <c r="K10" s="88"/>
    </row>
    <row r="11" spans="2:17" ht="6" customHeight="1" x14ac:dyDescent="0.3">
      <c r="B11" s="51"/>
      <c r="C11" s="18"/>
      <c r="D11" s="18"/>
      <c r="E11" s="18"/>
      <c r="F11" s="18"/>
      <c r="G11" s="18"/>
      <c r="H11" s="18"/>
      <c r="I11" s="18"/>
      <c r="J11" s="18"/>
      <c r="K11" s="88"/>
    </row>
    <row r="12" spans="2:17" ht="15" customHeight="1" x14ac:dyDescent="0.3">
      <c r="B12" s="51"/>
      <c r="C12" s="126" t="s">
        <v>322</v>
      </c>
      <c r="D12" s="126"/>
      <c r="E12" s="18"/>
      <c r="F12" s="18"/>
      <c r="G12" s="18"/>
      <c r="H12" s="724" t="s">
        <v>323</v>
      </c>
      <c r="I12" s="724"/>
      <c r="J12" s="724"/>
      <c r="K12" s="88"/>
      <c r="O12" s="267"/>
      <c r="P12" s="267"/>
      <c r="Q12" s="267"/>
    </row>
    <row r="13" spans="2:17" ht="15" customHeight="1" x14ac:dyDescent="0.3">
      <c r="B13" s="51"/>
      <c r="C13" s="127"/>
      <c r="D13" s="72"/>
      <c r="E13" s="352" t="s">
        <v>324</v>
      </c>
      <c r="F13" s="352" t="s">
        <v>325</v>
      </c>
      <c r="G13" s="241" t="s">
        <v>9</v>
      </c>
      <c r="H13" s="724"/>
      <c r="I13" s="724"/>
      <c r="J13" s="724"/>
      <c r="K13" s="88"/>
      <c r="O13" s="267"/>
      <c r="P13" s="267"/>
      <c r="Q13" s="267"/>
    </row>
    <row r="14" spans="2:17" ht="15" customHeight="1" x14ac:dyDescent="0.3">
      <c r="B14" s="51"/>
      <c r="C14" s="244"/>
      <c r="D14" s="242" t="s">
        <v>326</v>
      </c>
      <c r="E14" s="294"/>
      <c r="F14" s="294"/>
      <c r="G14" s="247">
        <f>SUM(E14:F14)</f>
        <v>0</v>
      </c>
      <c r="H14" s="724"/>
      <c r="I14" s="724"/>
      <c r="J14" s="724"/>
      <c r="K14" s="88"/>
      <c r="O14" s="267"/>
      <c r="P14" s="267"/>
      <c r="Q14" s="267"/>
    </row>
    <row r="15" spans="2:17" ht="15" customHeight="1" x14ac:dyDescent="0.3">
      <c r="B15" s="51"/>
      <c r="C15" s="245"/>
      <c r="D15" s="110" t="s">
        <v>327</v>
      </c>
      <c r="E15" s="295"/>
      <c r="F15" s="295"/>
      <c r="G15" s="248">
        <f>SUM(E15:F15)</f>
        <v>0</v>
      </c>
      <c r="H15" s="724"/>
      <c r="I15" s="724"/>
      <c r="J15" s="724"/>
      <c r="K15" s="88"/>
      <c r="O15" s="267"/>
      <c r="P15" s="267"/>
      <c r="Q15" s="267"/>
    </row>
    <row r="16" spans="2:17" ht="15" customHeight="1" x14ac:dyDescent="0.3">
      <c r="B16" s="51"/>
      <c r="C16" s="245"/>
      <c r="D16" s="110" t="s">
        <v>328</v>
      </c>
      <c r="E16" s="295"/>
      <c r="F16" s="295"/>
      <c r="G16" s="248">
        <f>SUM(E16:F16)</f>
        <v>0</v>
      </c>
      <c r="H16" s="724"/>
      <c r="I16" s="724"/>
      <c r="J16" s="724"/>
      <c r="K16" s="88"/>
      <c r="O16" s="267"/>
      <c r="P16" s="267"/>
      <c r="Q16" s="267"/>
    </row>
    <row r="17" spans="2:17" ht="15" customHeight="1" x14ac:dyDescent="0.3">
      <c r="B17" s="51"/>
      <c r="C17" s="246"/>
      <c r="D17" s="243" t="s">
        <v>9</v>
      </c>
      <c r="E17" s="249">
        <f>SUM(E14:E16)</f>
        <v>0</v>
      </c>
      <c r="F17" s="249">
        <f>SUM(F14:F16)</f>
        <v>0</v>
      </c>
      <c r="G17" s="250">
        <f>SUM(G14:G16)</f>
        <v>0</v>
      </c>
      <c r="H17" s="724"/>
      <c r="I17" s="724"/>
      <c r="J17" s="724"/>
      <c r="K17" s="88"/>
      <c r="O17" s="267"/>
      <c r="P17" s="267"/>
      <c r="Q17" s="267"/>
    </row>
    <row r="18" spans="2:17" ht="15" customHeight="1" x14ac:dyDescent="0.3">
      <c r="B18" s="57"/>
      <c r="C18" s="89"/>
      <c r="D18" s="89"/>
      <c r="E18" s="89"/>
      <c r="F18" s="89"/>
      <c r="G18" s="89"/>
      <c r="H18" s="266"/>
      <c r="I18" s="266"/>
      <c r="J18" s="266"/>
      <c r="K18" s="90"/>
    </row>
    <row r="19" spans="2:17" ht="15" customHeight="1" x14ac:dyDescent="0.3">
      <c r="B19" s="1"/>
      <c r="C19" s="1"/>
      <c r="D19" s="1"/>
      <c r="E19" s="1"/>
      <c r="F19" s="1"/>
      <c r="G19" s="1"/>
      <c r="H19" s="1"/>
      <c r="I19" s="1"/>
      <c r="J19" s="1"/>
      <c r="K19" s="1"/>
    </row>
    <row r="20" spans="2:17" ht="12" customHeight="1" x14ac:dyDescent="0.4">
      <c r="B20" s="9"/>
      <c r="C20" s="10"/>
      <c r="D20" s="11"/>
      <c r="E20" s="10"/>
      <c r="F20" s="10"/>
      <c r="G20" s="10"/>
      <c r="H20" s="10"/>
      <c r="I20" s="10"/>
      <c r="J20" s="10"/>
      <c r="K20" s="12"/>
    </row>
    <row r="21" spans="2:17" ht="15.6" x14ac:dyDescent="0.3">
      <c r="B21" s="13"/>
      <c r="C21" s="14"/>
      <c r="D21" s="15" t="s">
        <v>329</v>
      </c>
      <c r="E21" s="16"/>
      <c r="F21" s="16"/>
      <c r="G21" s="16"/>
      <c r="H21" s="16"/>
      <c r="I21" s="16"/>
      <c r="J21" s="16"/>
      <c r="K21" s="137"/>
    </row>
    <row r="22" spans="2:17" x14ac:dyDescent="0.3">
      <c r="B22" s="13"/>
      <c r="C22" s="18"/>
      <c r="D22" s="206"/>
      <c r="E22" s="18"/>
      <c r="F22" s="18"/>
      <c r="G22" s="18"/>
      <c r="H22" s="18"/>
      <c r="I22" s="18"/>
      <c r="J22" s="18"/>
      <c r="K22" s="17"/>
    </row>
    <row r="23" spans="2:17" x14ac:dyDescent="0.3">
      <c r="B23" s="13"/>
      <c r="C23" s="4"/>
      <c r="D23" s="5" t="s">
        <v>87</v>
      </c>
      <c r="E23" s="5" t="s">
        <v>88</v>
      </c>
      <c r="F23" s="5" t="s">
        <v>229</v>
      </c>
      <c r="G23" s="354" t="s">
        <v>230</v>
      </c>
      <c r="H23" s="360" t="s">
        <v>66</v>
      </c>
      <c r="I23" s="360"/>
      <c r="J23" s="355" t="s">
        <v>9</v>
      </c>
      <c r="K23" s="17"/>
    </row>
    <row r="24" spans="2:17" x14ac:dyDescent="0.3">
      <c r="B24" s="13"/>
      <c r="C24" s="6">
        <v>1</v>
      </c>
      <c r="D24" s="207"/>
      <c r="E24" s="207"/>
      <c r="F24" s="207"/>
      <c r="G24" s="208"/>
      <c r="H24" s="215"/>
      <c r="I24" s="209"/>
      <c r="J24" s="367">
        <f>G24*H24</f>
        <v>0</v>
      </c>
      <c r="K24" s="17"/>
    </row>
    <row r="25" spans="2:17" x14ac:dyDescent="0.3">
      <c r="B25" s="13"/>
      <c r="C25" s="7">
        <v>2</v>
      </c>
      <c r="D25" s="210"/>
      <c r="E25" s="210"/>
      <c r="F25" s="210"/>
      <c r="G25" s="211"/>
      <c r="H25" s="216"/>
      <c r="I25" s="212"/>
      <c r="J25" s="367">
        <f t="shared" ref="J25:J33" si="0">G25*H25</f>
        <v>0</v>
      </c>
      <c r="K25" s="17"/>
    </row>
    <row r="26" spans="2:17" x14ac:dyDescent="0.3">
      <c r="B26" s="13"/>
      <c r="C26" s="7">
        <v>3</v>
      </c>
      <c r="D26" s="210"/>
      <c r="E26" s="210"/>
      <c r="F26" s="210"/>
      <c r="G26" s="211"/>
      <c r="H26" s="216"/>
      <c r="I26" s="212"/>
      <c r="J26" s="367">
        <f t="shared" si="0"/>
        <v>0</v>
      </c>
      <c r="K26" s="17"/>
    </row>
    <row r="27" spans="2:17" x14ac:dyDescent="0.3">
      <c r="B27" s="13"/>
      <c r="C27" s="6">
        <v>4</v>
      </c>
      <c r="D27" s="207"/>
      <c r="E27" s="207"/>
      <c r="F27" s="207"/>
      <c r="G27" s="208"/>
      <c r="H27" s="215"/>
      <c r="I27" s="209"/>
      <c r="J27" s="367">
        <f t="shared" si="0"/>
        <v>0</v>
      </c>
      <c r="K27" s="17"/>
    </row>
    <row r="28" spans="2:17" x14ac:dyDescent="0.3">
      <c r="B28" s="13"/>
      <c r="C28" s="7">
        <v>5</v>
      </c>
      <c r="D28" s="210"/>
      <c r="E28" s="210"/>
      <c r="F28" s="210"/>
      <c r="G28" s="211"/>
      <c r="H28" s="216"/>
      <c r="I28" s="212"/>
      <c r="J28" s="367">
        <f t="shared" si="0"/>
        <v>0</v>
      </c>
      <c r="K28" s="17"/>
    </row>
    <row r="29" spans="2:17" x14ac:dyDescent="0.3">
      <c r="B29" s="13"/>
      <c r="C29" s="7">
        <v>6</v>
      </c>
      <c r="D29" s="210"/>
      <c r="E29" s="210"/>
      <c r="F29" s="210"/>
      <c r="G29" s="211"/>
      <c r="H29" s="216"/>
      <c r="I29" s="212"/>
      <c r="J29" s="367">
        <f t="shared" si="0"/>
        <v>0</v>
      </c>
      <c r="K29" s="17"/>
    </row>
    <row r="30" spans="2:17" x14ac:dyDescent="0.3">
      <c r="B30" s="13"/>
      <c r="C30" s="6">
        <v>7</v>
      </c>
      <c r="D30" s="207"/>
      <c r="E30" s="207"/>
      <c r="F30" s="207"/>
      <c r="G30" s="208"/>
      <c r="H30" s="215"/>
      <c r="I30" s="209"/>
      <c r="J30" s="367">
        <f t="shared" si="0"/>
        <v>0</v>
      </c>
      <c r="K30" s="17"/>
    </row>
    <row r="31" spans="2:17" x14ac:dyDescent="0.3">
      <c r="B31" s="13"/>
      <c r="C31" s="7">
        <v>8</v>
      </c>
      <c r="D31" s="210"/>
      <c r="E31" s="210"/>
      <c r="F31" s="210"/>
      <c r="G31" s="211"/>
      <c r="H31" s="216"/>
      <c r="I31" s="212"/>
      <c r="J31" s="367">
        <f t="shared" si="0"/>
        <v>0</v>
      </c>
      <c r="K31" s="17"/>
    </row>
    <row r="32" spans="2:17" x14ac:dyDescent="0.3">
      <c r="B32" s="13"/>
      <c r="C32" s="7">
        <v>9</v>
      </c>
      <c r="D32" s="210"/>
      <c r="E32" s="210"/>
      <c r="F32" s="210"/>
      <c r="G32" s="211"/>
      <c r="H32" s="216"/>
      <c r="I32" s="212"/>
      <c r="J32" s="367">
        <f t="shared" si="0"/>
        <v>0</v>
      </c>
      <c r="K32" s="17"/>
    </row>
    <row r="33" spans="1:11" x14ac:dyDescent="0.3">
      <c r="B33" s="13"/>
      <c r="C33" s="6">
        <v>10</v>
      </c>
      <c r="D33" s="207"/>
      <c r="E33" s="207"/>
      <c r="F33" s="207"/>
      <c r="G33" s="208"/>
      <c r="H33" s="215"/>
      <c r="I33" s="209"/>
      <c r="J33" s="367">
        <f t="shared" si="0"/>
        <v>0</v>
      </c>
      <c r="K33" s="17"/>
    </row>
    <row r="34" spans="1:11" x14ac:dyDescent="0.3">
      <c r="B34" s="13"/>
      <c r="C34" s="135"/>
      <c r="D34" s="23" t="s">
        <v>231</v>
      </c>
      <c r="E34" s="23"/>
      <c r="F34" s="23"/>
      <c r="G34" s="23"/>
      <c r="H34" s="23"/>
      <c r="I34" s="23"/>
      <c r="J34" s="58">
        <f>SUM(J24:J33)</f>
        <v>0</v>
      </c>
      <c r="K34" s="17"/>
    </row>
    <row r="35" spans="1:11" ht="12" customHeight="1" x14ac:dyDescent="0.3">
      <c r="B35" s="24"/>
      <c r="C35" s="25"/>
      <c r="D35" s="25"/>
      <c r="E35" s="25"/>
      <c r="F35" s="25"/>
      <c r="G35" s="25"/>
      <c r="H35" s="25"/>
      <c r="I35" s="25"/>
      <c r="J35" s="25"/>
      <c r="K35" s="26"/>
    </row>
    <row r="36" spans="1:11" ht="12" customHeight="1" x14ac:dyDescent="0.3"/>
    <row r="37" spans="1:11" ht="12" customHeight="1" x14ac:dyDescent="0.4">
      <c r="B37" s="9"/>
      <c r="C37" s="10"/>
      <c r="D37" s="11"/>
      <c r="E37" s="10"/>
      <c r="F37" s="10"/>
      <c r="G37" s="10"/>
      <c r="H37" s="10"/>
      <c r="I37" s="10"/>
      <c r="J37" s="10"/>
      <c r="K37" s="12"/>
    </row>
    <row r="38" spans="1:11" ht="15.9" customHeight="1" x14ac:dyDescent="0.3">
      <c r="B38" s="13"/>
      <c r="C38" s="14"/>
      <c r="D38" s="15" t="s">
        <v>330</v>
      </c>
      <c r="E38" s="16"/>
      <c r="F38" s="16"/>
      <c r="G38" s="16"/>
      <c r="H38" s="16"/>
      <c r="I38" s="16"/>
      <c r="J38" s="16"/>
      <c r="K38" s="17"/>
    </row>
    <row r="39" spans="1:11" x14ac:dyDescent="0.3">
      <c r="A39" s="1"/>
      <c r="B39" s="13"/>
      <c r="C39" s="18"/>
      <c r="D39" s="19" t="s">
        <v>331</v>
      </c>
      <c r="E39" s="18"/>
      <c r="F39" s="18"/>
      <c r="G39" s="18"/>
      <c r="H39" s="18"/>
      <c r="I39" s="18"/>
      <c r="J39" s="18"/>
      <c r="K39" s="17"/>
    </row>
    <row r="40" spans="1:11" x14ac:dyDescent="0.3">
      <c r="A40" s="1"/>
      <c r="B40" s="13"/>
      <c r="C40" s="4"/>
      <c r="D40" s="606" t="s">
        <v>332</v>
      </c>
      <c r="E40" s="606"/>
      <c r="F40" s="360" t="s">
        <v>4</v>
      </c>
      <c r="G40" s="360" t="s">
        <v>333</v>
      </c>
      <c r="H40" s="360" t="s">
        <v>334</v>
      </c>
      <c r="I40" s="360" t="s">
        <v>335</v>
      </c>
      <c r="J40" s="355" t="s">
        <v>24</v>
      </c>
      <c r="K40" s="17"/>
    </row>
    <row r="41" spans="1:11" x14ac:dyDescent="0.3">
      <c r="B41" s="13"/>
      <c r="C41" s="6">
        <v>1</v>
      </c>
      <c r="D41" s="596" t="s">
        <v>336</v>
      </c>
      <c r="E41" s="597"/>
      <c r="F41" s="217"/>
      <c r="G41" s="220"/>
      <c r="H41" s="220"/>
      <c r="I41" s="208"/>
      <c r="J41" s="80">
        <f>G41*H41*I41</f>
        <v>0</v>
      </c>
      <c r="K41" s="17"/>
    </row>
    <row r="42" spans="1:11" x14ac:dyDescent="0.3">
      <c r="B42" s="13"/>
      <c r="C42" s="6">
        <v>2</v>
      </c>
      <c r="D42" s="592" t="s">
        <v>337</v>
      </c>
      <c r="E42" s="593"/>
      <c r="F42" s="217"/>
      <c r="G42" s="220"/>
      <c r="H42" s="220"/>
      <c r="I42" s="208"/>
      <c r="J42" s="80">
        <f>G42*H42*I42</f>
        <v>0</v>
      </c>
      <c r="K42" s="17"/>
    </row>
    <row r="43" spans="1:11" x14ac:dyDescent="0.3">
      <c r="B43" s="13"/>
      <c r="C43" s="6">
        <v>3</v>
      </c>
      <c r="D43" s="592" t="s">
        <v>338</v>
      </c>
      <c r="E43" s="593"/>
      <c r="F43" s="217"/>
      <c r="G43" s="220"/>
      <c r="H43" s="220"/>
      <c r="I43" s="208"/>
      <c r="J43" s="80">
        <f>G43*H43*I43</f>
        <v>0</v>
      </c>
      <c r="K43" s="17"/>
    </row>
    <row r="44" spans="1:11" x14ac:dyDescent="0.3">
      <c r="B44" s="13"/>
      <c r="C44" s="6">
        <v>4</v>
      </c>
      <c r="D44" s="596" t="s">
        <v>339</v>
      </c>
      <c r="E44" s="597"/>
      <c r="F44" s="217"/>
      <c r="G44" s="220"/>
      <c r="H44" s="220"/>
      <c r="I44" s="208"/>
      <c r="J44" s="80">
        <f t="shared" ref="J44:J50" si="1">G44*H44*I44</f>
        <v>0</v>
      </c>
      <c r="K44" s="17"/>
    </row>
    <row r="45" spans="1:11" x14ac:dyDescent="0.3">
      <c r="B45" s="13"/>
      <c r="C45" s="6">
        <v>5</v>
      </c>
      <c r="D45" s="592"/>
      <c r="E45" s="593"/>
      <c r="F45" s="217"/>
      <c r="G45" s="220"/>
      <c r="H45" s="220"/>
      <c r="I45" s="208"/>
      <c r="J45" s="80">
        <f t="shared" si="1"/>
        <v>0</v>
      </c>
      <c r="K45" s="17"/>
    </row>
    <row r="46" spans="1:11" x14ac:dyDescent="0.3">
      <c r="B46" s="13"/>
      <c r="C46" s="6">
        <v>6</v>
      </c>
      <c r="D46" s="592"/>
      <c r="E46" s="593"/>
      <c r="F46" s="217"/>
      <c r="G46" s="220"/>
      <c r="H46" s="220"/>
      <c r="I46" s="208"/>
      <c r="J46" s="80">
        <f t="shared" si="1"/>
        <v>0</v>
      </c>
      <c r="K46" s="17"/>
    </row>
    <row r="47" spans="1:11" x14ac:dyDescent="0.3">
      <c r="B47" s="13"/>
      <c r="C47" s="6">
        <v>7</v>
      </c>
      <c r="D47" s="596"/>
      <c r="E47" s="597"/>
      <c r="F47" s="217"/>
      <c r="G47" s="220"/>
      <c r="H47" s="220"/>
      <c r="I47" s="208"/>
      <c r="J47" s="80">
        <f t="shared" si="1"/>
        <v>0</v>
      </c>
      <c r="K47" s="17"/>
    </row>
    <row r="48" spans="1:11" x14ac:dyDescent="0.3">
      <c r="B48" s="13"/>
      <c r="C48" s="6">
        <v>8</v>
      </c>
      <c r="D48" s="592"/>
      <c r="E48" s="593"/>
      <c r="F48" s="217"/>
      <c r="G48" s="220"/>
      <c r="H48" s="220"/>
      <c r="I48" s="208"/>
      <c r="J48" s="80">
        <f t="shared" si="1"/>
        <v>0</v>
      </c>
      <c r="K48" s="17"/>
    </row>
    <row r="49" spans="2:11" x14ac:dyDescent="0.3">
      <c r="B49" s="13"/>
      <c r="C49" s="6">
        <v>9</v>
      </c>
      <c r="D49" s="592"/>
      <c r="E49" s="593"/>
      <c r="F49" s="217"/>
      <c r="G49" s="220"/>
      <c r="H49" s="220"/>
      <c r="I49" s="208"/>
      <c r="J49" s="80">
        <f t="shared" si="1"/>
        <v>0</v>
      </c>
      <c r="K49" s="17"/>
    </row>
    <row r="50" spans="2:11" x14ac:dyDescent="0.3">
      <c r="B50" s="13"/>
      <c r="C50" s="6">
        <v>10</v>
      </c>
      <c r="D50" s="592"/>
      <c r="E50" s="593"/>
      <c r="F50" s="217"/>
      <c r="G50" s="220"/>
      <c r="H50" s="220"/>
      <c r="I50" s="208"/>
      <c r="J50" s="80">
        <f t="shared" si="1"/>
        <v>0</v>
      </c>
      <c r="K50" s="17"/>
    </row>
    <row r="51" spans="2:11" s="256" customFormat="1" ht="13.8" x14ac:dyDescent="0.3">
      <c r="B51" s="254"/>
      <c r="C51" s="23"/>
      <c r="D51" s="23" t="s">
        <v>340</v>
      </c>
      <c r="E51" s="23"/>
      <c r="F51" s="23"/>
      <c r="G51" s="23"/>
      <c r="H51" s="23"/>
      <c r="I51" s="23"/>
      <c r="J51" s="58">
        <f>SUM(J41:J50)</f>
        <v>0</v>
      </c>
      <c r="K51" s="255"/>
    </row>
    <row r="52" spans="2:11" x14ac:dyDescent="0.3">
      <c r="B52" s="13"/>
      <c r="C52" s="18"/>
      <c r="D52" s="19" t="s">
        <v>341</v>
      </c>
      <c r="E52" s="18"/>
      <c r="F52" s="18"/>
      <c r="G52" s="18"/>
      <c r="H52" s="18"/>
      <c r="I52" s="18"/>
      <c r="J52" s="18"/>
      <c r="K52" s="17"/>
    </row>
    <row r="53" spans="2:11" x14ac:dyDescent="0.3">
      <c r="B53" s="13"/>
      <c r="C53" s="4"/>
      <c r="D53" s="606" t="s">
        <v>332</v>
      </c>
      <c r="E53" s="606"/>
      <c r="F53" s="360" t="s">
        <v>4</v>
      </c>
      <c r="G53" s="360" t="s">
        <v>342</v>
      </c>
      <c r="H53" s="360" t="s">
        <v>343</v>
      </c>
      <c r="I53" s="360" t="s">
        <v>335</v>
      </c>
      <c r="J53" s="355" t="s">
        <v>24</v>
      </c>
      <c r="K53" s="17"/>
    </row>
    <row r="54" spans="2:11" x14ac:dyDescent="0.3">
      <c r="B54" s="13"/>
      <c r="C54" s="6">
        <v>1</v>
      </c>
      <c r="D54" s="596"/>
      <c r="E54" s="597"/>
      <c r="F54" s="217"/>
      <c r="G54" s="220"/>
      <c r="H54" s="220"/>
      <c r="I54" s="208"/>
      <c r="J54" s="80">
        <f>G54*H54*I54</f>
        <v>0</v>
      </c>
      <c r="K54" s="17"/>
    </row>
    <row r="55" spans="2:11" x14ac:dyDescent="0.3">
      <c r="B55" s="13"/>
      <c r="C55" s="6">
        <v>2</v>
      </c>
      <c r="D55" s="592"/>
      <c r="E55" s="593"/>
      <c r="F55" s="217"/>
      <c r="G55" s="220"/>
      <c r="H55" s="220"/>
      <c r="I55" s="208"/>
      <c r="J55" s="80">
        <f>G55*H55*I55</f>
        <v>0</v>
      </c>
      <c r="K55" s="17"/>
    </row>
    <row r="56" spans="2:11" x14ac:dyDescent="0.3">
      <c r="B56" s="13"/>
      <c r="C56" s="6">
        <v>3</v>
      </c>
      <c r="D56" s="592"/>
      <c r="E56" s="593"/>
      <c r="F56" s="217"/>
      <c r="G56" s="220"/>
      <c r="H56" s="220"/>
      <c r="I56" s="208"/>
      <c r="J56" s="80">
        <f>G56*H56*I56</f>
        <v>0</v>
      </c>
      <c r="K56" s="17"/>
    </row>
    <row r="57" spans="2:11" x14ac:dyDescent="0.3">
      <c r="B57" s="13"/>
      <c r="C57" s="6">
        <v>4</v>
      </c>
      <c r="D57" s="596"/>
      <c r="E57" s="597"/>
      <c r="F57" s="217"/>
      <c r="G57" s="220"/>
      <c r="H57" s="220"/>
      <c r="I57" s="208"/>
      <c r="J57" s="80">
        <f t="shared" ref="J57:J63" si="2">G57*H57*I57</f>
        <v>0</v>
      </c>
      <c r="K57" s="17"/>
    </row>
    <row r="58" spans="2:11" x14ac:dyDescent="0.3">
      <c r="B58" s="13"/>
      <c r="C58" s="6">
        <v>5</v>
      </c>
      <c r="D58" s="592"/>
      <c r="E58" s="593"/>
      <c r="F58" s="217"/>
      <c r="G58" s="220"/>
      <c r="H58" s="220"/>
      <c r="I58" s="208"/>
      <c r="J58" s="80">
        <f t="shared" si="2"/>
        <v>0</v>
      </c>
      <c r="K58" s="17"/>
    </row>
    <row r="59" spans="2:11" x14ac:dyDescent="0.3">
      <c r="B59" s="13"/>
      <c r="C59" s="6">
        <v>6</v>
      </c>
      <c r="D59" s="592"/>
      <c r="E59" s="593"/>
      <c r="F59" s="217"/>
      <c r="G59" s="220"/>
      <c r="H59" s="220"/>
      <c r="I59" s="208"/>
      <c r="J59" s="80">
        <f t="shared" si="2"/>
        <v>0</v>
      </c>
      <c r="K59" s="17"/>
    </row>
    <row r="60" spans="2:11" x14ac:dyDescent="0.3">
      <c r="B60" s="13"/>
      <c r="C60" s="6">
        <v>7</v>
      </c>
      <c r="D60" s="596"/>
      <c r="E60" s="597"/>
      <c r="F60" s="217"/>
      <c r="G60" s="220"/>
      <c r="H60" s="220"/>
      <c r="I60" s="208"/>
      <c r="J60" s="80">
        <f t="shared" si="2"/>
        <v>0</v>
      </c>
      <c r="K60" s="17"/>
    </row>
    <row r="61" spans="2:11" x14ac:dyDescent="0.3">
      <c r="B61" s="13"/>
      <c r="C61" s="6">
        <v>8</v>
      </c>
      <c r="D61" s="592"/>
      <c r="E61" s="593"/>
      <c r="F61" s="217"/>
      <c r="G61" s="220"/>
      <c r="H61" s="220"/>
      <c r="I61" s="208"/>
      <c r="J61" s="80">
        <f t="shared" si="2"/>
        <v>0</v>
      </c>
      <c r="K61" s="17"/>
    </row>
    <row r="62" spans="2:11" x14ac:dyDescent="0.3">
      <c r="B62" s="13"/>
      <c r="C62" s="6">
        <v>9</v>
      </c>
      <c r="D62" s="592"/>
      <c r="E62" s="593"/>
      <c r="F62" s="217"/>
      <c r="G62" s="220"/>
      <c r="H62" s="220"/>
      <c r="I62" s="208"/>
      <c r="J62" s="80">
        <f t="shared" si="2"/>
        <v>0</v>
      </c>
      <c r="K62" s="17"/>
    </row>
    <row r="63" spans="2:11" x14ac:dyDescent="0.3">
      <c r="B63" s="13"/>
      <c r="C63" s="6">
        <v>10</v>
      </c>
      <c r="D63" s="592"/>
      <c r="E63" s="593"/>
      <c r="F63" s="217"/>
      <c r="G63" s="220"/>
      <c r="H63" s="220"/>
      <c r="I63" s="208"/>
      <c r="J63" s="80">
        <f t="shared" si="2"/>
        <v>0</v>
      </c>
      <c r="K63" s="17"/>
    </row>
    <row r="64" spans="2:11" x14ac:dyDescent="0.3">
      <c r="B64" s="254"/>
      <c r="C64" s="23"/>
      <c r="D64" s="23" t="s">
        <v>344</v>
      </c>
      <c r="E64" s="23"/>
      <c r="F64" s="23"/>
      <c r="G64" s="23"/>
      <c r="H64" s="23"/>
      <c r="I64" s="23"/>
      <c r="J64" s="58">
        <f>SUM(J54:J63)</f>
        <v>0</v>
      </c>
      <c r="K64" s="255"/>
    </row>
    <row r="65" spans="2:11" x14ac:dyDescent="0.3">
      <c r="B65" s="13"/>
      <c r="C65" s="18"/>
      <c r="D65" s="19" t="s">
        <v>345</v>
      </c>
      <c r="E65" s="18"/>
      <c r="F65" s="18"/>
      <c r="G65" s="18"/>
      <c r="H65" s="18"/>
      <c r="I65" s="18"/>
      <c r="J65" s="18"/>
      <c r="K65" s="17"/>
    </row>
    <row r="66" spans="2:11" x14ac:dyDescent="0.3">
      <c r="B66" s="13"/>
      <c r="C66" s="4"/>
      <c r="D66" s="606" t="s">
        <v>332</v>
      </c>
      <c r="E66" s="606"/>
      <c r="F66" s="360" t="s">
        <v>4</v>
      </c>
      <c r="G66" s="360" t="s">
        <v>342</v>
      </c>
      <c r="H66" s="360" t="s">
        <v>343</v>
      </c>
      <c r="I66" s="360" t="s">
        <v>335</v>
      </c>
      <c r="J66" s="355" t="s">
        <v>24</v>
      </c>
      <c r="K66" s="17"/>
    </row>
    <row r="67" spans="2:11" x14ac:dyDescent="0.3">
      <c r="B67" s="13"/>
      <c r="C67" s="6">
        <v>1</v>
      </c>
      <c r="D67" s="596" t="s">
        <v>346</v>
      </c>
      <c r="E67" s="597"/>
      <c r="F67" s="217"/>
      <c r="G67" s="220"/>
      <c r="H67" s="220"/>
      <c r="I67" s="208"/>
      <c r="J67" s="80">
        <f>G67*H67*I67</f>
        <v>0</v>
      </c>
      <c r="K67" s="17"/>
    </row>
    <row r="68" spans="2:11" x14ac:dyDescent="0.3">
      <c r="B68" s="13"/>
      <c r="C68" s="6">
        <v>2</v>
      </c>
      <c r="D68" s="592" t="s">
        <v>347</v>
      </c>
      <c r="E68" s="593"/>
      <c r="F68" s="217"/>
      <c r="G68" s="220"/>
      <c r="H68" s="220"/>
      <c r="I68" s="208"/>
      <c r="J68" s="80">
        <f>G68*H68*I68</f>
        <v>0</v>
      </c>
      <c r="K68" s="17"/>
    </row>
    <row r="69" spans="2:11" x14ac:dyDescent="0.3">
      <c r="B69" s="13"/>
      <c r="C69" s="6">
        <v>3</v>
      </c>
      <c r="D69" s="592" t="s">
        <v>348</v>
      </c>
      <c r="E69" s="593"/>
      <c r="F69" s="217"/>
      <c r="G69" s="220"/>
      <c r="H69" s="220"/>
      <c r="I69" s="208"/>
      <c r="J69" s="80">
        <f>G69*H69*I69</f>
        <v>0</v>
      </c>
      <c r="K69" s="17"/>
    </row>
    <row r="70" spans="2:11" x14ac:dyDescent="0.3">
      <c r="B70" s="13"/>
      <c r="C70" s="6">
        <v>4</v>
      </c>
      <c r="D70" s="596" t="s">
        <v>349</v>
      </c>
      <c r="E70" s="597"/>
      <c r="F70" s="217"/>
      <c r="G70" s="220"/>
      <c r="H70" s="220"/>
      <c r="I70" s="208"/>
      <c r="J70" s="80">
        <f t="shared" ref="J70:J76" si="3">G70*H70*I70</f>
        <v>0</v>
      </c>
      <c r="K70" s="17"/>
    </row>
    <row r="71" spans="2:11" x14ac:dyDescent="0.3">
      <c r="B71" s="13"/>
      <c r="C71" s="6">
        <v>5</v>
      </c>
      <c r="D71" s="592"/>
      <c r="E71" s="593"/>
      <c r="F71" s="217"/>
      <c r="G71" s="220"/>
      <c r="H71" s="220"/>
      <c r="I71" s="208"/>
      <c r="J71" s="80">
        <f t="shared" si="3"/>
        <v>0</v>
      </c>
      <c r="K71" s="17"/>
    </row>
    <row r="72" spans="2:11" x14ac:dyDescent="0.3">
      <c r="B72" s="13"/>
      <c r="C72" s="6">
        <v>6</v>
      </c>
      <c r="D72" s="592"/>
      <c r="E72" s="593"/>
      <c r="F72" s="217"/>
      <c r="G72" s="220"/>
      <c r="H72" s="220"/>
      <c r="I72" s="208"/>
      <c r="J72" s="80">
        <f t="shared" si="3"/>
        <v>0</v>
      </c>
      <c r="K72" s="17"/>
    </row>
    <row r="73" spans="2:11" x14ac:dyDescent="0.3">
      <c r="B73" s="13"/>
      <c r="C73" s="6">
        <v>7</v>
      </c>
      <c r="D73" s="596"/>
      <c r="E73" s="597"/>
      <c r="F73" s="217"/>
      <c r="G73" s="220"/>
      <c r="H73" s="220"/>
      <c r="I73" s="208"/>
      <c r="J73" s="80">
        <f t="shared" si="3"/>
        <v>0</v>
      </c>
      <c r="K73" s="17"/>
    </row>
    <row r="74" spans="2:11" x14ac:dyDescent="0.3">
      <c r="B74" s="13"/>
      <c r="C74" s="6">
        <v>8</v>
      </c>
      <c r="D74" s="592"/>
      <c r="E74" s="593"/>
      <c r="F74" s="217"/>
      <c r="G74" s="220"/>
      <c r="H74" s="220"/>
      <c r="I74" s="208"/>
      <c r="J74" s="80">
        <f t="shared" si="3"/>
        <v>0</v>
      </c>
      <c r="K74" s="17"/>
    </row>
    <row r="75" spans="2:11" x14ac:dyDescent="0.3">
      <c r="B75" s="13"/>
      <c r="C75" s="6">
        <v>9</v>
      </c>
      <c r="D75" s="592"/>
      <c r="E75" s="593"/>
      <c r="F75" s="217"/>
      <c r="G75" s="220"/>
      <c r="H75" s="220"/>
      <c r="I75" s="208"/>
      <c r="J75" s="80">
        <f t="shared" si="3"/>
        <v>0</v>
      </c>
      <c r="K75" s="17"/>
    </row>
    <row r="76" spans="2:11" x14ac:dyDescent="0.3">
      <c r="B76" s="13"/>
      <c r="C76" s="6">
        <v>10</v>
      </c>
      <c r="D76" s="592"/>
      <c r="E76" s="593"/>
      <c r="F76" s="217"/>
      <c r="G76" s="220"/>
      <c r="H76" s="220"/>
      <c r="I76" s="208"/>
      <c r="J76" s="80">
        <f t="shared" si="3"/>
        <v>0</v>
      </c>
      <c r="K76" s="17"/>
    </row>
    <row r="77" spans="2:11" x14ac:dyDescent="0.3">
      <c r="B77" s="254"/>
      <c r="C77" s="23"/>
      <c r="D77" s="23" t="s">
        <v>350</v>
      </c>
      <c r="E77" s="23"/>
      <c r="F77" s="23"/>
      <c r="G77" s="23"/>
      <c r="H77" s="23"/>
      <c r="I77" s="23"/>
      <c r="J77" s="58">
        <f>SUM(J67:J76)</f>
        <v>0</v>
      </c>
      <c r="K77" s="255"/>
    </row>
    <row r="78" spans="2:11" x14ac:dyDescent="0.3">
      <c r="B78" s="13"/>
      <c r="C78" s="18"/>
      <c r="D78" s="19" t="s">
        <v>351</v>
      </c>
      <c r="E78" s="18"/>
      <c r="F78" s="18"/>
      <c r="G78" s="18"/>
      <c r="H78" s="18"/>
      <c r="I78" s="18"/>
      <c r="J78" s="18"/>
      <c r="K78" s="17"/>
    </row>
    <row r="79" spans="2:11" x14ac:dyDescent="0.3">
      <c r="B79" s="13"/>
      <c r="C79" s="4"/>
      <c r="D79" s="5" t="s">
        <v>352</v>
      </c>
      <c r="E79" s="360" t="s">
        <v>353</v>
      </c>
      <c r="F79" s="360" t="s">
        <v>354</v>
      </c>
      <c r="G79" s="360" t="s">
        <v>355</v>
      </c>
      <c r="H79" s="360" t="s">
        <v>356</v>
      </c>
      <c r="I79" s="360" t="s">
        <v>357</v>
      </c>
      <c r="J79" s="355" t="s">
        <v>24</v>
      </c>
      <c r="K79" s="17"/>
    </row>
    <row r="80" spans="2:11" x14ac:dyDescent="0.3">
      <c r="B80" s="13"/>
      <c r="C80" s="6">
        <v>1</v>
      </c>
      <c r="D80" s="296" t="s">
        <v>81</v>
      </c>
      <c r="E80" s="217"/>
      <c r="F80" s="217"/>
      <c r="G80" s="208"/>
      <c r="H80" s="220"/>
      <c r="I80" s="208"/>
      <c r="J80" s="80">
        <f>F80*G80*H80*I80</f>
        <v>0</v>
      </c>
      <c r="K80" s="17"/>
    </row>
    <row r="81" spans="2:11" x14ac:dyDescent="0.3">
      <c r="B81" s="13"/>
      <c r="C81" s="6">
        <v>2</v>
      </c>
      <c r="D81" s="297" t="s">
        <v>358</v>
      </c>
      <c r="E81" s="358"/>
      <c r="F81" s="217"/>
      <c r="G81" s="208"/>
      <c r="H81" s="220"/>
      <c r="I81" s="208"/>
      <c r="J81" s="80">
        <f>F81*G81*H81*I81</f>
        <v>0</v>
      </c>
      <c r="K81" s="17"/>
    </row>
    <row r="82" spans="2:11" x14ac:dyDescent="0.3">
      <c r="B82" s="13"/>
      <c r="C82" s="6">
        <v>3</v>
      </c>
      <c r="D82" s="297" t="s">
        <v>359</v>
      </c>
      <c r="E82" s="358"/>
      <c r="F82" s="217"/>
      <c r="G82" s="208"/>
      <c r="H82" s="220"/>
      <c r="I82" s="208"/>
      <c r="J82" s="80">
        <f t="shared" ref="J82:J84" si="4">F82*G82*H82*I82</f>
        <v>0</v>
      </c>
      <c r="K82" s="17"/>
    </row>
    <row r="83" spans="2:11" x14ac:dyDescent="0.3">
      <c r="B83" s="13"/>
      <c r="C83" s="6">
        <v>4</v>
      </c>
      <c r="D83" s="297"/>
      <c r="E83" s="358"/>
      <c r="F83" s="217"/>
      <c r="G83" s="208"/>
      <c r="H83" s="220"/>
      <c r="I83" s="208"/>
      <c r="J83" s="80">
        <f t="shared" si="4"/>
        <v>0</v>
      </c>
      <c r="K83" s="17"/>
    </row>
    <row r="84" spans="2:11" x14ac:dyDescent="0.3">
      <c r="B84" s="13"/>
      <c r="C84" s="6">
        <v>5</v>
      </c>
      <c r="D84" s="297"/>
      <c r="E84" s="358"/>
      <c r="F84" s="217"/>
      <c r="G84" s="208"/>
      <c r="H84" s="220"/>
      <c r="I84" s="208"/>
      <c r="J84" s="80">
        <f t="shared" si="4"/>
        <v>0</v>
      </c>
      <c r="K84" s="17"/>
    </row>
    <row r="85" spans="2:11" x14ac:dyDescent="0.3">
      <c r="B85" s="254"/>
      <c r="C85" s="23"/>
      <c r="D85" s="23" t="s">
        <v>360</v>
      </c>
      <c r="E85" s="23"/>
      <c r="F85" s="23"/>
      <c r="G85" s="23"/>
      <c r="H85" s="23"/>
      <c r="I85" s="23"/>
      <c r="J85" s="58">
        <f>SUM(J80:J84)</f>
        <v>0</v>
      </c>
      <c r="K85" s="255"/>
    </row>
    <row r="86" spans="2:11" ht="12" customHeight="1" x14ac:dyDescent="0.3">
      <c r="B86" s="24"/>
      <c r="C86" s="25"/>
      <c r="D86" s="257"/>
      <c r="E86" s="25"/>
      <c r="F86" s="25"/>
      <c r="G86" s="25"/>
      <c r="H86" s="25"/>
      <c r="I86" s="25"/>
      <c r="J86" s="25"/>
      <c r="K86" s="26"/>
    </row>
    <row r="88" spans="2:11" ht="12" customHeight="1" x14ac:dyDescent="0.4">
      <c r="B88" s="9"/>
      <c r="C88" s="10"/>
      <c r="D88" s="11"/>
      <c r="E88" s="10"/>
      <c r="F88" s="10"/>
      <c r="G88" s="10"/>
      <c r="H88" s="10"/>
      <c r="I88" s="10"/>
      <c r="J88" s="10"/>
      <c r="K88" s="12"/>
    </row>
    <row r="89" spans="2:11" ht="15.6" x14ac:dyDescent="0.3">
      <c r="B89" s="13"/>
      <c r="C89" s="14"/>
      <c r="D89" s="15" t="s">
        <v>361</v>
      </c>
      <c r="E89" s="16"/>
      <c r="F89" s="16"/>
      <c r="G89" s="16"/>
      <c r="H89" s="16"/>
      <c r="I89" s="16"/>
      <c r="J89" s="16"/>
      <c r="K89" s="17"/>
    </row>
    <row r="90" spans="2:11" x14ac:dyDescent="0.3">
      <c r="B90" s="13"/>
      <c r="C90" s="20"/>
      <c r="D90" s="19" t="s">
        <v>249</v>
      </c>
      <c r="E90" s="630" t="str">
        <f>IF(D92="Personal Vehicle","*See References tab for mileage reimbursement resource",IF(D94="Personal Vehicle","*See References tab for mileage reimbursement resource",IF(D96="Personal Vehicle","*See References tab for mileage reimbursement resource",IF(D98="Personal Vehicle","*See References tab for mileage reimbursement resource",IF(D100="Personal Vehicle","*See References tab for mileage reimbursement resource"," ")))))</f>
        <v xml:space="preserve"> </v>
      </c>
      <c r="F90" s="630"/>
      <c r="G90" s="630"/>
      <c r="H90" s="630"/>
      <c r="I90" s="630"/>
      <c r="J90" s="630"/>
      <c r="K90" s="17"/>
    </row>
    <row r="91" spans="2:11" x14ac:dyDescent="0.3">
      <c r="B91" s="13"/>
      <c r="C91" s="258"/>
      <c r="D91" s="259" t="s">
        <v>362</v>
      </c>
      <c r="E91" s="352" t="str">
        <f>VLOOKUP(D92,Lists!B5:H11,2,FALSE)</f>
        <v xml:space="preserve">   </v>
      </c>
      <c r="F91" s="352" t="str">
        <f>VLOOKUP(D92, Lists!B5:H11,3,FALSE)</f>
        <v xml:space="preserve">   </v>
      </c>
      <c r="G91" s="352" t="str">
        <f>VLOOKUP(D92, Lists!B5:H11, 4, FALSE)</f>
        <v xml:space="preserve">   </v>
      </c>
      <c r="H91" s="352" t="str">
        <f>VLOOKUP(D92, Lists!B5:H11, 5, FALSE)</f>
        <v xml:space="preserve">   </v>
      </c>
      <c r="I91" s="352" t="str">
        <f>VLOOKUP(D92, Lists!B5:H11, 6, FALSE)</f>
        <v xml:space="preserve">   </v>
      </c>
      <c r="J91" s="78" t="s">
        <v>24</v>
      </c>
      <c r="K91" s="17"/>
    </row>
    <row r="92" spans="2:11" x14ac:dyDescent="0.3">
      <c r="B92" s="13"/>
      <c r="C92" s="262">
        <v>1</v>
      </c>
      <c r="D92" s="298" t="s">
        <v>37</v>
      </c>
      <c r="E92" s="299"/>
      <c r="F92" s="299"/>
      <c r="G92" s="300"/>
      <c r="H92" s="301"/>
      <c r="I92" s="302"/>
      <c r="J92" s="261">
        <f>G92*H92*I92</f>
        <v>0</v>
      </c>
      <c r="K92" s="17"/>
    </row>
    <row r="93" spans="2:11" x14ac:dyDescent="0.3">
      <c r="B93" s="13"/>
      <c r="C93" s="263"/>
      <c r="D93" s="260"/>
      <c r="E93" s="39" t="str">
        <f>VLOOKUP(D94, Lists!B5:H11, 2, FALSE)</f>
        <v xml:space="preserve">   </v>
      </c>
      <c r="F93" s="39" t="str">
        <f>VLOOKUP(D94, Lists!B5:H11, 3, FALSE)</f>
        <v xml:space="preserve">   </v>
      </c>
      <c r="G93" s="39" t="str">
        <f>VLOOKUP(D94, Lists!B5:H11, 4, FALSE)</f>
        <v xml:space="preserve">   </v>
      </c>
      <c r="H93" s="39" t="str">
        <f>VLOOKUP(D94, Lists!B5:H11, 5, FALSE)</f>
        <v xml:space="preserve">   </v>
      </c>
      <c r="I93" s="39" t="str">
        <f>VLOOKUP(D94, Lists!B5:H11, 6, FALSE)</f>
        <v xml:space="preserve">   </v>
      </c>
      <c r="J93" s="75" t="s">
        <v>24</v>
      </c>
      <c r="K93" s="17"/>
    </row>
    <row r="94" spans="2:11" x14ac:dyDescent="0.3">
      <c r="B94" s="13"/>
      <c r="C94" s="262">
        <v>2</v>
      </c>
      <c r="D94" s="303" t="s">
        <v>37</v>
      </c>
      <c r="E94" s="299"/>
      <c r="F94" s="299"/>
      <c r="G94" s="300"/>
      <c r="H94" s="302"/>
      <c r="I94" s="302"/>
      <c r="J94" s="261">
        <f>G94*H94*I94</f>
        <v>0</v>
      </c>
      <c r="K94" s="17"/>
    </row>
    <row r="95" spans="2:11" x14ac:dyDescent="0.3">
      <c r="B95" s="13"/>
      <c r="C95" s="263"/>
      <c r="D95" s="260"/>
      <c r="E95" s="39" t="str">
        <f>VLOOKUP(D96, Lists!B5:H11, 2, FALSE)</f>
        <v xml:space="preserve">   </v>
      </c>
      <c r="F95" s="39" t="str">
        <f>VLOOKUP(D96, Lists!B5:H11, 3, FALSE)</f>
        <v xml:space="preserve">   </v>
      </c>
      <c r="G95" s="39" t="str">
        <f>VLOOKUP(D96, Lists!B5:H11, 4, FALSE)</f>
        <v xml:space="preserve">   </v>
      </c>
      <c r="H95" s="39" t="str">
        <f>VLOOKUP(D96, Lists!B5:H11, 5, FALSE)</f>
        <v xml:space="preserve">   </v>
      </c>
      <c r="I95" s="39" t="str">
        <f>VLOOKUP(D96, Lists!B5:H11, 6, FALSE)</f>
        <v xml:space="preserve">   </v>
      </c>
      <c r="J95" s="75" t="s">
        <v>24</v>
      </c>
      <c r="K95" s="17"/>
    </row>
    <row r="96" spans="2:11" x14ac:dyDescent="0.3">
      <c r="B96" s="13"/>
      <c r="C96" s="262">
        <v>3</v>
      </c>
      <c r="D96" s="303" t="s">
        <v>37</v>
      </c>
      <c r="E96" s="299"/>
      <c r="F96" s="299"/>
      <c r="G96" s="300"/>
      <c r="H96" s="302"/>
      <c r="I96" s="302"/>
      <c r="J96" s="261">
        <f>G96*H96*I96</f>
        <v>0</v>
      </c>
      <c r="K96" s="17"/>
    </row>
    <row r="97" spans="2:11" x14ac:dyDescent="0.3">
      <c r="B97" s="13"/>
      <c r="C97" s="263"/>
      <c r="D97" s="260"/>
      <c r="E97" s="39" t="str">
        <f>VLOOKUP(D98, Lists!B5:H11, 2, FALSE)</f>
        <v xml:space="preserve">   </v>
      </c>
      <c r="F97" s="39" t="str">
        <f>VLOOKUP(D98, Lists!B5:H11, 3, FALSE)</f>
        <v xml:space="preserve">   </v>
      </c>
      <c r="G97" s="39" t="str">
        <f>VLOOKUP(D98, Lists!B5:H11, 4, FALSE)</f>
        <v xml:space="preserve">   </v>
      </c>
      <c r="H97" s="39" t="str">
        <f>VLOOKUP(D98, Lists!B5:H11, 5, FALSE)</f>
        <v xml:space="preserve">   </v>
      </c>
      <c r="I97" s="39" t="str">
        <f>VLOOKUP(D98, Lists!B5:H11, 6, FALSE)</f>
        <v xml:space="preserve">   </v>
      </c>
      <c r="J97" s="75" t="s">
        <v>24</v>
      </c>
      <c r="K97" s="17"/>
    </row>
    <row r="98" spans="2:11" x14ac:dyDescent="0.3">
      <c r="B98" s="13"/>
      <c r="C98" s="262">
        <v>4</v>
      </c>
      <c r="D98" s="303" t="s">
        <v>37</v>
      </c>
      <c r="E98" s="299"/>
      <c r="F98" s="299"/>
      <c r="G98" s="300"/>
      <c r="H98" s="302"/>
      <c r="I98" s="302"/>
      <c r="J98" s="261">
        <f>G98*H98*I98</f>
        <v>0</v>
      </c>
      <c r="K98" s="17"/>
    </row>
    <row r="99" spans="2:11" x14ac:dyDescent="0.3">
      <c r="B99" s="13"/>
      <c r="C99" s="263"/>
      <c r="D99" s="260"/>
      <c r="E99" s="39" t="str">
        <f>VLOOKUP(D100, Lists!B5:H11, 2, FALSE)</f>
        <v xml:space="preserve">   </v>
      </c>
      <c r="F99" s="39" t="str">
        <f>VLOOKUP(D100, Lists!B5:H11, 3, FALSE)</f>
        <v xml:space="preserve">   </v>
      </c>
      <c r="G99" s="39" t="str">
        <f>VLOOKUP(D100, Lists!B5:H11, 4, FALSE)</f>
        <v xml:space="preserve">   </v>
      </c>
      <c r="H99" s="39" t="str">
        <f>VLOOKUP(D100, Lists!B5:H11, 5, FALSE)</f>
        <v xml:space="preserve">   </v>
      </c>
      <c r="I99" s="39" t="str">
        <f>VLOOKUP(D100, Lists!B5:H11, 6, FALSE)</f>
        <v xml:space="preserve">   </v>
      </c>
      <c r="J99" s="75" t="s">
        <v>24</v>
      </c>
      <c r="K99" s="17"/>
    </row>
    <row r="100" spans="2:11" x14ac:dyDescent="0.3">
      <c r="B100" s="13"/>
      <c r="C100" s="69">
        <v>5</v>
      </c>
      <c r="D100" s="304" t="s">
        <v>37</v>
      </c>
      <c r="E100" s="305"/>
      <c r="F100" s="305"/>
      <c r="G100" s="229"/>
      <c r="H100" s="294"/>
      <c r="I100" s="294"/>
      <c r="J100" s="80">
        <f>G100*H100*I100</f>
        <v>0</v>
      </c>
      <c r="K100" s="17"/>
    </row>
    <row r="101" spans="2:11" x14ac:dyDescent="0.3">
      <c r="B101" s="13"/>
      <c r="C101" s="264"/>
      <c r="D101" s="23" t="s">
        <v>251</v>
      </c>
      <c r="E101" s="22"/>
      <c r="F101" s="22"/>
      <c r="G101" s="22"/>
      <c r="H101" s="22"/>
      <c r="I101" s="22"/>
      <c r="J101" s="58">
        <f>SUM(J92,J94,J96,J98,J100)</f>
        <v>0</v>
      </c>
      <c r="K101" s="17"/>
    </row>
    <row r="102" spans="2:11" x14ac:dyDescent="0.3">
      <c r="B102" s="51"/>
      <c r="C102" s="20"/>
      <c r="D102" s="19" t="s">
        <v>256</v>
      </c>
      <c r="E102" s="20"/>
      <c r="F102" s="20"/>
      <c r="G102" s="20"/>
      <c r="H102" s="20"/>
      <c r="I102" s="20"/>
      <c r="J102" s="20"/>
      <c r="K102" s="17"/>
    </row>
    <row r="103" spans="2:11" x14ac:dyDescent="0.3">
      <c r="B103" s="51"/>
      <c r="C103" s="47"/>
      <c r="D103" s="660" t="s">
        <v>121</v>
      </c>
      <c r="E103" s="660"/>
      <c r="F103" s="228" t="s">
        <v>122</v>
      </c>
      <c r="G103" s="228" t="s">
        <v>8</v>
      </c>
      <c r="H103" s="228"/>
      <c r="I103" s="228"/>
      <c r="J103" s="78" t="s">
        <v>9</v>
      </c>
      <c r="K103" s="17"/>
    </row>
    <row r="104" spans="2:11" x14ac:dyDescent="0.3">
      <c r="B104" s="51"/>
      <c r="C104" s="81">
        <v>1</v>
      </c>
      <c r="D104" s="645" t="s">
        <v>123</v>
      </c>
      <c r="E104" s="646"/>
      <c r="F104" s="229"/>
      <c r="G104" s="217"/>
      <c r="H104" s="217"/>
      <c r="I104" s="217"/>
      <c r="J104" s="281">
        <f>F104*G104</f>
        <v>0</v>
      </c>
      <c r="K104" s="17"/>
    </row>
    <row r="105" spans="2:11" x14ac:dyDescent="0.3">
      <c r="B105" s="51"/>
      <c r="C105" s="7">
        <v>2</v>
      </c>
      <c r="D105" s="592" t="s">
        <v>363</v>
      </c>
      <c r="E105" s="593"/>
      <c r="F105" s="231"/>
      <c r="G105" s="358"/>
      <c r="H105" s="358"/>
      <c r="I105" s="358"/>
      <c r="J105" s="292">
        <f>F105*G105</f>
        <v>0</v>
      </c>
      <c r="K105" s="17"/>
    </row>
    <row r="106" spans="2:11" x14ac:dyDescent="0.3">
      <c r="B106" s="51"/>
      <c r="C106" s="7">
        <v>3</v>
      </c>
      <c r="D106" s="645"/>
      <c r="E106" s="646"/>
      <c r="F106" s="231"/>
      <c r="G106" s="358"/>
      <c r="H106" s="358"/>
      <c r="I106" s="358"/>
      <c r="J106" s="292">
        <f>F106*G106</f>
        <v>0</v>
      </c>
      <c r="K106" s="17"/>
    </row>
    <row r="107" spans="2:11" x14ac:dyDescent="0.3">
      <c r="B107" s="51"/>
      <c r="C107" s="7">
        <v>4</v>
      </c>
      <c r="D107" s="592"/>
      <c r="E107" s="593"/>
      <c r="F107" s="231"/>
      <c r="G107" s="358"/>
      <c r="H107" s="358"/>
      <c r="I107" s="358"/>
      <c r="J107" s="292">
        <f>F107*G107</f>
        <v>0</v>
      </c>
      <c r="K107" s="17"/>
    </row>
    <row r="108" spans="2:11" x14ac:dyDescent="0.3">
      <c r="B108" s="51"/>
      <c r="C108" s="7">
        <v>5</v>
      </c>
      <c r="D108" s="645"/>
      <c r="E108" s="646"/>
      <c r="F108" s="231"/>
      <c r="G108" s="358"/>
      <c r="H108" s="358"/>
      <c r="I108" s="358"/>
      <c r="J108" s="292">
        <f t="shared" ref="J108" si="5">F108*G108</f>
        <v>0</v>
      </c>
      <c r="K108" s="17"/>
    </row>
    <row r="109" spans="2:11" x14ac:dyDescent="0.3">
      <c r="B109" s="51"/>
      <c r="C109" s="171"/>
      <c r="D109" s="141" t="s">
        <v>125</v>
      </c>
      <c r="E109" s="141"/>
      <c r="F109" s="141"/>
      <c r="G109" s="141"/>
      <c r="H109" s="141"/>
      <c r="I109" s="141"/>
      <c r="J109" s="265">
        <f>SUM(J104:J108)</f>
        <v>0</v>
      </c>
      <c r="K109" s="17"/>
    </row>
    <row r="110" spans="2:11" ht="12" customHeight="1" x14ac:dyDescent="0.3">
      <c r="B110" s="24"/>
      <c r="C110" s="25"/>
      <c r="D110" s="25"/>
      <c r="E110" s="25"/>
      <c r="F110" s="25"/>
      <c r="G110" s="25"/>
      <c r="H110" s="25"/>
      <c r="I110" s="25"/>
      <c r="J110" s="25"/>
      <c r="K110" s="26"/>
    </row>
    <row r="112" spans="2:11" ht="12" customHeight="1" x14ac:dyDescent="0.4">
      <c r="B112" s="9"/>
      <c r="C112" s="10"/>
      <c r="D112" s="11"/>
      <c r="E112" s="10"/>
      <c r="F112" s="10"/>
      <c r="G112" s="10"/>
      <c r="H112" s="10"/>
      <c r="I112" s="10"/>
      <c r="J112" s="10"/>
      <c r="K112" s="12"/>
    </row>
    <row r="113" spans="2:11" ht="15.6" x14ac:dyDescent="0.3">
      <c r="B113" s="13"/>
      <c r="C113" s="14"/>
      <c r="D113" s="15" t="s">
        <v>364</v>
      </c>
      <c r="E113" s="16"/>
      <c r="F113" s="16"/>
      <c r="G113" s="16"/>
      <c r="H113" s="16"/>
      <c r="I113" s="16"/>
      <c r="J113" s="16"/>
      <c r="K113" s="17"/>
    </row>
    <row r="114" spans="2:11" x14ac:dyDescent="0.3">
      <c r="B114" s="13"/>
      <c r="C114" s="20"/>
      <c r="D114" s="19" t="s">
        <v>249</v>
      </c>
      <c r="E114" s="630" t="str">
        <f>IF(D116="Personal Vehicle","*See References tab for mileage reimbursement resource",IF(D118="Personal Vehicle","*See References tab for mileage reimbursement resource",IF(D120="Personal Vehicle","*See References tab for mileage reimbursement resource",IF(D122="Personal Vehicle","*See References tab for mileage reimbursement resource",IF(D124="Personal Vehicle","*See References tab for mileage reimbursement resource"," ")))))</f>
        <v xml:space="preserve"> </v>
      </c>
      <c r="F114" s="630"/>
      <c r="G114" s="630"/>
      <c r="H114" s="630"/>
      <c r="I114" s="630"/>
      <c r="J114" s="630"/>
      <c r="K114" s="17"/>
    </row>
    <row r="115" spans="2:11" x14ac:dyDescent="0.3">
      <c r="B115" s="13"/>
      <c r="C115" s="258"/>
      <c r="D115" s="259" t="s">
        <v>365</v>
      </c>
      <c r="E115" s="352" t="str">
        <f>VLOOKUP(D116,Lists!B4:H11,2,FALSE)</f>
        <v xml:space="preserve">   </v>
      </c>
      <c r="F115" s="352" t="str">
        <f>VLOOKUP(D116, Lists!B4:H11,3,FALSE)</f>
        <v xml:space="preserve">   </v>
      </c>
      <c r="G115" s="352" t="str">
        <f>VLOOKUP(D116, Lists!B4:H11, 4, FALSE)</f>
        <v xml:space="preserve">   </v>
      </c>
      <c r="H115" s="352" t="str">
        <f>VLOOKUP(D116, Lists!B4:H11, 5, FALSE)</f>
        <v xml:space="preserve">   </v>
      </c>
      <c r="I115" s="352" t="str">
        <f>VLOOKUP(D116, Lists!B4:H11, 6, FALSE)</f>
        <v xml:space="preserve">   </v>
      </c>
      <c r="J115" s="78" t="s">
        <v>24</v>
      </c>
      <c r="K115" s="17"/>
    </row>
    <row r="116" spans="2:11" x14ac:dyDescent="0.3">
      <c r="B116" s="13"/>
      <c r="C116" s="262">
        <v>1</v>
      </c>
      <c r="D116" s="298" t="s">
        <v>37</v>
      </c>
      <c r="E116" s="299"/>
      <c r="F116" s="299"/>
      <c r="G116" s="300"/>
      <c r="H116" s="301"/>
      <c r="I116" s="302"/>
      <c r="J116" s="261">
        <f>G116*H116*I116</f>
        <v>0</v>
      </c>
      <c r="K116" s="17"/>
    </row>
    <row r="117" spans="2:11" x14ac:dyDescent="0.3">
      <c r="B117" s="13"/>
      <c r="C117" s="263"/>
      <c r="D117" s="260"/>
      <c r="E117" s="39" t="str">
        <f>VLOOKUP(D118, Lists!B4:H11, 2, FALSE)</f>
        <v xml:space="preserve">   </v>
      </c>
      <c r="F117" s="39" t="str">
        <f>VLOOKUP(D118, Lists!B4:H11, 3, FALSE)</f>
        <v xml:space="preserve">   </v>
      </c>
      <c r="G117" s="39" t="str">
        <f>VLOOKUP(D118, Lists!B4:H11, 4, FALSE)</f>
        <v xml:space="preserve">   </v>
      </c>
      <c r="H117" s="39" t="str">
        <f>VLOOKUP(D118, Lists!B4:H11, 5, FALSE)</f>
        <v xml:space="preserve">   </v>
      </c>
      <c r="I117" s="39" t="str">
        <f>VLOOKUP(D118, Lists!B4:H11, 6, FALSE)</f>
        <v xml:space="preserve">   </v>
      </c>
      <c r="J117" s="75" t="s">
        <v>24</v>
      </c>
      <c r="K117" s="17"/>
    </row>
    <row r="118" spans="2:11" x14ac:dyDescent="0.3">
      <c r="B118" s="13"/>
      <c r="C118" s="262">
        <v>2</v>
      </c>
      <c r="D118" s="303" t="s">
        <v>37</v>
      </c>
      <c r="E118" s="299"/>
      <c r="F118" s="299"/>
      <c r="G118" s="300"/>
      <c r="H118" s="302"/>
      <c r="I118" s="302"/>
      <c r="J118" s="261">
        <f>G118*H118*I118</f>
        <v>0</v>
      </c>
      <c r="K118" s="17"/>
    </row>
    <row r="119" spans="2:11" x14ac:dyDescent="0.3">
      <c r="B119" s="13"/>
      <c r="C119" s="263"/>
      <c r="D119" s="260"/>
      <c r="E119" s="39" t="str">
        <f>VLOOKUP(D120, Lists!B4:H11, 2, FALSE)</f>
        <v xml:space="preserve">   </v>
      </c>
      <c r="F119" s="39" t="str">
        <f>VLOOKUP(D120, Lists!B4:H11, 3, FALSE)</f>
        <v xml:space="preserve">   </v>
      </c>
      <c r="G119" s="39" t="str">
        <f>VLOOKUP(D120, Lists!B4:H11, 4, FALSE)</f>
        <v xml:space="preserve">   </v>
      </c>
      <c r="H119" s="39" t="str">
        <f>VLOOKUP(D120, Lists!B4:H11, 5, FALSE)</f>
        <v xml:space="preserve">   </v>
      </c>
      <c r="I119" s="39" t="str">
        <f>VLOOKUP(D120, Lists!B4:H11, 6, FALSE)</f>
        <v xml:space="preserve">   </v>
      </c>
      <c r="J119" s="75" t="s">
        <v>24</v>
      </c>
      <c r="K119" s="17"/>
    </row>
    <row r="120" spans="2:11" x14ac:dyDescent="0.3">
      <c r="B120" s="13"/>
      <c r="C120" s="262">
        <v>3</v>
      </c>
      <c r="D120" s="303" t="s">
        <v>37</v>
      </c>
      <c r="E120" s="299"/>
      <c r="F120" s="299"/>
      <c r="G120" s="300"/>
      <c r="H120" s="302"/>
      <c r="I120" s="302"/>
      <c r="J120" s="261">
        <f>G120*H120*I120</f>
        <v>0</v>
      </c>
      <c r="K120" s="17"/>
    </row>
    <row r="121" spans="2:11" x14ac:dyDescent="0.3">
      <c r="B121" s="13"/>
      <c r="C121" s="263"/>
      <c r="D121" s="260"/>
      <c r="E121" s="39" t="str">
        <f>VLOOKUP(D122, Lists!B4:H11, 2, FALSE)</f>
        <v xml:space="preserve">   </v>
      </c>
      <c r="F121" s="39" t="str">
        <f>VLOOKUP(D122, Lists!B4:H11, 3, FALSE)</f>
        <v xml:space="preserve">   </v>
      </c>
      <c r="G121" s="39" t="str">
        <f>VLOOKUP(D122, Lists!B4:H11, 4, FALSE)</f>
        <v xml:space="preserve">   </v>
      </c>
      <c r="H121" s="39" t="str">
        <f>VLOOKUP(D122, Lists!B4:H11, 5, FALSE)</f>
        <v xml:space="preserve">   </v>
      </c>
      <c r="I121" s="39" t="str">
        <f>VLOOKUP(D122, Lists!B4:H11, 6, FALSE)</f>
        <v xml:space="preserve">   </v>
      </c>
      <c r="J121" s="75" t="s">
        <v>24</v>
      </c>
      <c r="K121" s="17"/>
    </row>
    <row r="122" spans="2:11" x14ac:dyDescent="0.3">
      <c r="B122" s="13"/>
      <c r="C122" s="262">
        <v>4</v>
      </c>
      <c r="D122" s="303" t="s">
        <v>37</v>
      </c>
      <c r="E122" s="299"/>
      <c r="F122" s="299"/>
      <c r="G122" s="300"/>
      <c r="H122" s="302"/>
      <c r="I122" s="302"/>
      <c r="J122" s="261">
        <f>G122*H122*I122</f>
        <v>0</v>
      </c>
      <c r="K122" s="17"/>
    </row>
    <row r="123" spans="2:11" x14ac:dyDescent="0.3">
      <c r="B123" s="13"/>
      <c r="C123" s="263"/>
      <c r="D123" s="260"/>
      <c r="E123" s="39" t="str">
        <f>VLOOKUP(D124, Lists!B4:H11, 2, FALSE)</f>
        <v xml:space="preserve">   </v>
      </c>
      <c r="F123" s="39" t="str">
        <f>VLOOKUP(D124, Lists!B4:H11, 3, FALSE)</f>
        <v xml:space="preserve">   </v>
      </c>
      <c r="G123" s="39" t="str">
        <f>VLOOKUP(D124, Lists!B4:H11, 4, FALSE)</f>
        <v xml:space="preserve">   </v>
      </c>
      <c r="H123" s="39" t="str">
        <f>VLOOKUP(D124, Lists!B4:H11, 5, FALSE)</f>
        <v xml:space="preserve">   </v>
      </c>
      <c r="I123" s="39" t="str">
        <f>VLOOKUP(D124, Lists!B4:H11, 6, FALSE)</f>
        <v xml:space="preserve">   </v>
      </c>
      <c r="J123" s="75" t="s">
        <v>24</v>
      </c>
      <c r="K123" s="17"/>
    </row>
    <row r="124" spans="2:11" x14ac:dyDescent="0.3">
      <c r="B124" s="13"/>
      <c r="C124" s="69">
        <v>5</v>
      </c>
      <c r="D124" s="304" t="s">
        <v>37</v>
      </c>
      <c r="E124" s="305"/>
      <c r="F124" s="305"/>
      <c r="G124" s="229"/>
      <c r="H124" s="294"/>
      <c r="I124" s="294"/>
      <c r="J124" s="80">
        <f>G124*H124*I124</f>
        <v>0</v>
      </c>
      <c r="K124" s="17"/>
    </row>
    <row r="125" spans="2:11" x14ac:dyDescent="0.3">
      <c r="B125" s="13"/>
      <c r="C125" s="264"/>
      <c r="D125" s="23" t="s">
        <v>251</v>
      </c>
      <c r="E125" s="22"/>
      <c r="F125" s="22"/>
      <c r="G125" s="22"/>
      <c r="H125" s="22"/>
      <c r="I125" s="22"/>
      <c r="J125" s="58">
        <f>SUM(J116,J118,J120,J122,J124)</f>
        <v>0</v>
      </c>
      <c r="K125" s="17"/>
    </row>
    <row r="126" spans="2:11" ht="12" customHeight="1" x14ac:dyDescent="0.3">
      <c r="B126" s="51"/>
      <c r="C126" s="18"/>
      <c r="D126" s="19" t="s">
        <v>113</v>
      </c>
      <c r="E126" s="19"/>
      <c r="F126" s="19"/>
      <c r="G126" s="19"/>
      <c r="H126" s="19"/>
      <c r="I126" s="19"/>
      <c r="J126" s="319"/>
      <c r="K126" s="17"/>
    </row>
    <row r="127" spans="2:11" ht="6" customHeight="1" x14ac:dyDescent="0.3">
      <c r="B127" s="51"/>
      <c r="C127" s="313"/>
      <c r="D127" s="324"/>
      <c r="E127" s="52"/>
      <c r="F127" s="324"/>
      <c r="G127" s="52"/>
      <c r="H127" s="52"/>
      <c r="I127" s="52"/>
      <c r="J127" s="314"/>
      <c r="K127" s="17"/>
    </row>
    <row r="128" spans="2:11" ht="15" customHeight="1" x14ac:dyDescent="0.3">
      <c r="B128" s="51"/>
      <c r="C128" s="315"/>
      <c r="D128" s="326" t="s">
        <v>252</v>
      </c>
      <c r="E128" s="713"/>
      <c r="F128" s="714"/>
      <c r="J128" s="316"/>
      <c r="K128" s="17"/>
    </row>
    <row r="129" spans="2:11" ht="3" customHeight="1" x14ac:dyDescent="0.3">
      <c r="B129" s="51"/>
      <c r="C129" s="106"/>
      <c r="D129" s="256"/>
      <c r="E129" s="256"/>
      <c r="F129" s="256"/>
      <c r="G129" s="256"/>
      <c r="H129" s="256"/>
      <c r="I129" s="256"/>
      <c r="J129" s="329"/>
      <c r="K129" s="17"/>
    </row>
    <row r="130" spans="2:11" ht="15" customHeight="1" x14ac:dyDescent="0.3">
      <c r="B130" s="51"/>
      <c r="C130" s="106"/>
      <c r="D130" s="326" t="s">
        <v>308</v>
      </c>
      <c r="E130" s="335"/>
      <c r="F130" s="256"/>
      <c r="G130" s="721" t="s">
        <v>366</v>
      </c>
      <c r="H130" s="722"/>
      <c r="I130" s="722"/>
      <c r="J130" s="723"/>
      <c r="K130" s="17"/>
    </row>
    <row r="131" spans="2:11" ht="3" customHeight="1" x14ac:dyDescent="0.3">
      <c r="B131" s="51"/>
      <c r="C131" s="106"/>
      <c r="D131" s="325"/>
      <c r="E131" s="256"/>
      <c r="F131" s="256"/>
      <c r="G131" s="722"/>
      <c r="H131" s="722"/>
      <c r="I131" s="722"/>
      <c r="J131" s="723"/>
      <c r="K131" s="17"/>
    </row>
    <row r="132" spans="2:11" x14ac:dyDescent="0.3">
      <c r="B132" s="51"/>
      <c r="C132" s="106"/>
      <c r="D132" s="326" t="s">
        <v>116</v>
      </c>
      <c r="E132" s="335"/>
      <c r="F132" s="256"/>
      <c r="G132" s="722"/>
      <c r="H132" s="722"/>
      <c r="I132" s="722"/>
      <c r="J132" s="723"/>
      <c r="K132" s="17"/>
    </row>
    <row r="133" spans="2:11" ht="6" customHeight="1" x14ac:dyDescent="0.3">
      <c r="B133" s="51"/>
      <c r="C133" s="106"/>
      <c r="D133" s="256"/>
      <c r="E133" s="256"/>
      <c r="F133" s="256"/>
      <c r="G133" s="722"/>
      <c r="H133" s="722"/>
      <c r="I133" s="722"/>
      <c r="J133" s="723"/>
      <c r="K133" s="17"/>
    </row>
    <row r="134" spans="2:11" x14ac:dyDescent="0.3">
      <c r="B134" s="51"/>
      <c r="C134" s="106"/>
      <c r="D134" s="256" t="s">
        <v>367</v>
      </c>
      <c r="E134" s="256"/>
      <c r="F134" s="256"/>
      <c r="G134" s="256"/>
      <c r="H134" s="256"/>
      <c r="I134" s="256"/>
      <c r="J134" s="329"/>
      <c r="K134" s="17"/>
    </row>
    <row r="135" spans="2:11" x14ac:dyDescent="0.3">
      <c r="B135" s="51"/>
      <c r="C135" s="330"/>
      <c r="D135" s="327" t="s">
        <v>73</v>
      </c>
      <c r="E135" s="39" t="s">
        <v>19</v>
      </c>
      <c r="F135" s="39" t="s">
        <v>368</v>
      </c>
      <c r="G135" s="39" t="s">
        <v>369</v>
      </c>
      <c r="H135" s="73" t="s">
        <v>230</v>
      </c>
      <c r="I135" s="715" t="s">
        <v>9</v>
      </c>
      <c r="J135" s="716"/>
      <c r="K135" s="17"/>
    </row>
    <row r="136" spans="2:11" x14ac:dyDescent="0.3">
      <c r="B136" s="51"/>
      <c r="C136" s="6">
        <v>1</v>
      </c>
      <c r="D136" s="2" t="s">
        <v>55</v>
      </c>
      <c r="E136" s="2"/>
      <c r="F136" s="94"/>
      <c r="G136" s="332"/>
      <c r="H136" s="29">
        <f>E130</f>
        <v>0</v>
      </c>
      <c r="I136" s="717">
        <f>((F136+1.5)*G136)*H136</f>
        <v>0</v>
      </c>
      <c r="J136" s="718"/>
      <c r="K136" s="17"/>
    </row>
    <row r="137" spans="2:11" x14ac:dyDescent="0.3">
      <c r="B137" s="51"/>
      <c r="C137" s="7">
        <v>2</v>
      </c>
      <c r="D137" s="3" t="s">
        <v>55</v>
      </c>
      <c r="E137" s="3"/>
      <c r="F137" s="328"/>
      <c r="G137" s="333"/>
      <c r="H137" s="155">
        <f>E130</f>
        <v>0</v>
      </c>
      <c r="I137" s="719">
        <f>((F137+1.5)*G137)*H137</f>
        <v>0</v>
      </c>
      <c r="J137" s="720"/>
      <c r="K137" s="17"/>
    </row>
    <row r="138" spans="2:11" x14ac:dyDescent="0.3">
      <c r="B138" s="51"/>
      <c r="C138" s="7">
        <v>3</v>
      </c>
      <c r="D138" s="3" t="s">
        <v>55</v>
      </c>
      <c r="E138" s="3"/>
      <c r="F138" s="328"/>
      <c r="G138" s="333"/>
      <c r="H138" s="155">
        <f>E130</f>
        <v>0</v>
      </c>
      <c r="I138" s="719">
        <f t="shared" ref="I138:I145" si="6">((F138+1.5)*G138)*H138</f>
        <v>0</v>
      </c>
      <c r="J138" s="720"/>
      <c r="K138" s="17"/>
    </row>
    <row r="139" spans="2:11" x14ac:dyDescent="0.3">
      <c r="B139" s="51"/>
      <c r="C139" s="7">
        <v>4</v>
      </c>
      <c r="D139" s="3" t="s">
        <v>55</v>
      </c>
      <c r="E139" s="3"/>
      <c r="F139" s="328"/>
      <c r="G139" s="333"/>
      <c r="H139" s="155">
        <f>E130</f>
        <v>0</v>
      </c>
      <c r="I139" s="719">
        <f t="shared" si="6"/>
        <v>0</v>
      </c>
      <c r="J139" s="720"/>
      <c r="K139" s="17"/>
    </row>
    <row r="140" spans="2:11" x14ac:dyDescent="0.3">
      <c r="B140" s="51"/>
      <c r="C140" s="7">
        <v>5</v>
      </c>
      <c r="D140" s="3" t="s">
        <v>55</v>
      </c>
      <c r="E140" s="3"/>
      <c r="F140" s="328"/>
      <c r="G140" s="333"/>
      <c r="H140" s="155">
        <f>E130</f>
        <v>0</v>
      </c>
      <c r="I140" s="719">
        <f t="shared" si="6"/>
        <v>0</v>
      </c>
      <c r="J140" s="720"/>
      <c r="K140" s="17"/>
    </row>
    <row r="141" spans="2:11" x14ac:dyDescent="0.3">
      <c r="B141" s="51"/>
      <c r="C141" s="7">
        <v>6</v>
      </c>
      <c r="D141" s="3" t="s">
        <v>55</v>
      </c>
      <c r="E141" s="3"/>
      <c r="F141" s="328"/>
      <c r="G141" s="333"/>
      <c r="H141" s="155">
        <f>E130</f>
        <v>0</v>
      </c>
      <c r="I141" s="719">
        <f t="shared" si="6"/>
        <v>0</v>
      </c>
      <c r="J141" s="720"/>
      <c r="K141" s="17"/>
    </row>
    <row r="142" spans="2:11" x14ac:dyDescent="0.3">
      <c r="B142" s="51"/>
      <c r="C142" s="7">
        <v>7</v>
      </c>
      <c r="D142" s="3" t="s">
        <v>55</v>
      </c>
      <c r="E142" s="3"/>
      <c r="F142" s="328"/>
      <c r="G142" s="333"/>
      <c r="H142" s="155">
        <f>E130</f>
        <v>0</v>
      </c>
      <c r="I142" s="719">
        <f t="shared" si="6"/>
        <v>0</v>
      </c>
      <c r="J142" s="720"/>
      <c r="K142" s="17"/>
    </row>
    <row r="143" spans="2:11" x14ac:dyDescent="0.3">
      <c r="B143" s="51"/>
      <c r="C143" s="7">
        <v>8</v>
      </c>
      <c r="D143" s="3" t="s">
        <v>55</v>
      </c>
      <c r="E143" s="3"/>
      <c r="F143" s="328"/>
      <c r="G143" s="333"/>
      <c r="H143" s="155">
        <f>E130</f>
        <v>0</v>
      </c>
      <c r="I143" s="719">
        <f t="shared" si="6"/>
        <v>0</v>
      </c>
      <c r="J143" s="720"/>
      <c r="K143" s="17"/>
    </row>
    <row r="144" spans="2:11" x14ac:dyDescent="0.3">
      <c r="B144" s="51"/>
      <c r="C144" s="7">
        <v>9</v>
      </c>
      <c r="D144" s="3" t="s">
        <v>55</v>
      </c>
      <c r="E144" s="3"/>
      <c r="F144" s="328"/>
      <c r="G144" s="333"/>
      <c r="H144" s="155">
        <f>E130</f>
        <v>0</v>
      </c>
      <c r="I144" s="719">
        <f t="shared" si="6"/>
        <v>0</v>
      </c>
      <c r="J144" s="720"/>
      <c r="K144" s="17"/>
    </row>
    <row r="145" spans="2:11" x14ac:dyDescent="0.3">
      <c r="B145" s="51"/>
      <c r="C145" s="7">
        <v>10</v>
      </c>
      <c r="D145" s="3" t="s">
        <v>55</v>
      </c>
      <c r="E145" s="3"/>
      <c r="F145" s="328"/>
      <c r="G145" s="333"/>
      <c r="H145" s="155">
        <f>E130</f>
        <v>0</v>
      </c>
      <c r="I145" s="719">
        <f t="shared" si="6"/>
        <v>0</v>
      </c>
      <c r="J145" s="720"/>
      <c r="K145" s="17"/>
    </row>
    <row r="146" spans="2:11" x14ac:dyDescent="0.3">
      <c r="B146" s="51"/>
      <c r="C146" s="331"/>
      <c r="D146" s="23" t="s">
        <v>370</v>
      </c>
      <c r="E146" s="23"/>
      <c r="F146" s="23"/>
      <c r="G146" s="336">
        <f>SUM(G136:G145)</f>
        <v>0</v>
      </c>
      <c r="H146" s="23"/>
      <c r="I146" s="730">
        <f>SUM(I136:J145)</f>
        <v>0</v>
      </c>
      <c r="J146" s="731"/>
      <c r="K146" s="17"/>
    </row>
    <row r="147" spans="2:11" x14ac:dyDescent="0.3">
      <c r="B147" s="51"/>
      <c r="C147" s="106"/>
      <c r="D147" s="256" t="s">
        <v>371</v>
      </c>
      <c r="E147" s="256"/>
      <c r="F147" s="256"/>
      <c r="G147" s="256"/>
      <c r="H147" s="256"/>
      <c r="I147" s="256"/>
      <c r="J147" s="329"/>
      <c r="K147" s="17"/>
    </row>
    <row r="148" spans="2:11" x14ac:dyDescent="0.3">
      <c r="B148" s="51"/>
      <c r="C148" s="330"/>
      <c r="D148" s="327" t="s">
        <v>372</v>
      </c>
      <c r="E148" s="39" t="s">
        <v>373</v>
      </c>
      <c r="F148" s="39" t="s">
        <v>374</v>
      </c>
      <c r="G148" s="73" t="s">
        <v>230</v>
      </c>
      <c r="H148" s="39"/>
      <c r="I148" s="715" t="s">
        <v>9</v>
      </c>
      <c r="J148" s="716"/>
      <c r="K148" s="17"/>
    </row>
    <row r="149" spans="2:11" x14ac:dyDescent="0.3">
      <c r="B149" s="51"/>
      <c r="C149" s="106"/>
      <c r="D149" s="99" t="s">
        <v>80</v>
      </c>
      <c r="E149" s="40"/>
      <c r="F149" s="40"/>
      <c r="G149" s="693" t="str">
        <f>IFERROR(INDEX(Lists!C55:C319,MATCH(Training!E130,Lists!B55:B319,0))," ")</f>
        <v xml:space="preserve"> </v>
      </c>
      <c r="H149" s="725"/>
      <c r="I149" s="717" t="str">
        <f>IFERROR((E149*F149*G149)," ")</f>
        <v xml:space="preserve"> </v>
      </c>
      <c r="J149" s="728"/>
      <c r="K149" s="17"/>
    </row>
    <row r="150" spans="2:11" x14ac:dyDescent="0.3">
      <c r="B150" s="51"/>
      <c r="C150" s="106"/>
      <c r="D150" s="101" t="s">
        <v>81</v>
      </c>
      <c r="E150" s="361"/>
      <c r="F150" s="361"/>
      <c r="G150" s="685" t="str">
        <f>IFERROR(INDEX(Lists!D55:D319,MATCH(Training!E130,Lists!B55:B319,0))," ")</f>
        <v xml:space="preserve"> </v>
      </c>
      <c r="H150" s="726"/>
      <c r="I150" s="719" t="str">
        <f>IFERROR((E150*F150*G150)," ")</f>
        <v xml:space="preserve"> </v>
      </c>
      <c r="J150" s="729"/>
      <c r="K150" s="17"/>
    </row>
    <row r="151" spans="2:11" x14ac:dyDescent="0.3">
      <c r="B151" s="51"/>
      <c r="C151" s="106"/>
      <c r="D151" s="101" t="s">
        <v>82</v>
      </c>
      <c r="E151" s="361"/>
      <c r="F151" s="361"/>
      <c r="G151" s="685" t="str">
        <f>IFERROR(INDEX(Lists!E55:E319,MATCH(Training!E130,Lists!B55:B319,0))," ")</f>
        <v xml:space="preserve"> </v>
      </c>
      <c r="H151" s="726"/>
      <c r="I151" s="719" t="str">
        <f>IFERROR((E151*F151*G151)," ")</f>
        <v xml:space="preserve"> </v>
      </c>
      <c r="J151" s="729"/>
      <c r="K151" s="17"/>
    </row>
    <row r="152" spans="2:11" x14ac:dyDescent="0.3">
      <c r="B152" s="51"/>
      <c r="C152" s="334"/>
      <c r="D152" s="101" t="s">
        <v>83</v>
      </c>
      <c r="E152" s="361"/>
      <c r="F152" s="361"/>
      <c r="G152" s="685" t="str">
        <f>IFERROR(INDEX(Lists!F55:F319,MATCH(Training!E130,Lists!B55:B319,0))," ")</f>
        <v xml:space="preserve"> </v>
      </c>
      <c r="H152" s="726"/>
      <c r="I152" s="719" t="str">
        <f>IFERROR((E152*F152*G152)," ")</f>
        <v xml:space="preserve"> </v>
      </c>
      <c r="J152" s="729"/>
      <c r="K152" s="17"/>
    </row>
    <row r="153" spans="2:11" x14ac:dyDescent="0.3">
      <c r="B153" s="51"/>
      <c r="C153" s="331"/>
      <c r="D153" s="23" t="s">
        <v>375</v>
      </c>
      <c r="E153" s="23"/>
      <c r="F153" s="23"/>
      <c r="G153" s="23"/>
      <c r="H153" s="23"/>
      <c r="I153" s="730">
        <f>SUM(I149:J152)</f>
        <v>0</v>
      </c>
      <c r="J153" s="731"/>
      <c r="K153" s="17"/>
    </row>
    <row r="154" spans="2:11" x14ac:dyDescent="0.3">
      <c r="B154" s="51"/>
      <c r="C154" s="106"/>
      <c r="D154" s="256" t="s">
        <v>376</v>
      </c>
      <c r="E154" s="256"/>
      <c r="F154" s="256"/>
      <c r="G154" s="256"/>
      <c r="H154" s="256"/>
      <c r="I154" s="732"/>
      <c r="J154" s="733"/>
      <c r="K154" s="17"/>
    </row>
    <row r="155" spans="2:11" x14ac:dyDescent="0.3">
      <c r="B155" s="51"/>
      <c r="C155" s="330"/>
      <c r="D155" s="327" t="s">
        <v>73</v>
      </c>
      <c r="E155" s="39" t="s">
        <v>19</v>
      </c>
      <c r="F155" s="39" t="s">
        <v>373</v>
      </c>
      <c r="G155" s="39" t="s">
        <v>377</v>
      </c>
      <c r="H155" s="73" t="s">
        <v>230</v>
      </c>
      <c r="I155" s="715" t="s">
        <v>9</v>
      </c>
      <c r="J155" s="716"/>
      <c r="K155" s="17"/>
    </row>
    <row r="156" spans="2:11" x14ac:dyDescent="0.3">
      <c r="B156" s="51"/>
      <c r="C156" s="6">
        <v>1</v>
      </c>
      <c r="D156" s="2"/>
      <c r="E156" s="2"/>
      <c r="F156" s="332"/>
      <c r="G156" s="332"/>
      <c r="H156" s="29">
        <f>E150</f>
        <v>0</v>
      </c>
      <c r="I156" s="717">
        <f>F156*G156*H156</f>
        <v>0</v>
      </c>
      <c r="J156" s="728"/>
      <c r="K156" s="17"/>
    </row>
    <row r="157" spans="2:11" x14ac:dyDescent="0.3">
      <c r="B157" s="51"/>
      <c r="C157" s="7">
        <v>2</v>
      </c>
      <c r="D157" s="3"/>
      <c r="E157" s="3"/>
      <c r="F157" s="333"/>
      <c r="G157" s="333"/>
      <c r="H157" s="155">
        <f>E132</f>
        <v>0</v>
      </c>
      <c r="I157" s="719">
        <f>F157*G157*H157</f>
        <v>0</v>
      </c>
      <c r="J157" s="729"/>
      <c r="K157" s="17"/>
    </row>
    <row r="158" spans="2:11" x14ac:dyDescent="0.3">
      <c r="B158" s="51"/>
      <c r="C158" s="7">
        <v>3</v>
      </c>
      <c r="D158" s="3"/>
      <c r="E158" s="3"/>
      <c r="F158" s="333"/>
      <c r="G158" s="333"/>
      <c r="H158" s="155">
        <f>E132</f>
        <v>0</v>
      </c>
      <c r="I158" s="719">
        <f>F158*G158*H158</f>
        <v>0</v>
      </c>
      <c r="J158" s="729"/>
      <c r="K158" s="17"/>
    </row>
    <row r="159" spans="2:11" x14ac:dyDescent="0.3">
      <c r="B159" s="51"/>
      <c r="C159" s="7">
        <v>4</v>
      </c>
      <c r="D159" s="3"/>
      <c r="E159" s="3"/>
      <c r="F159" s="333"/>
      <c r="G159" s="333"/>
      <c r="H159" s="155">
        <f>E132</f>
        <v>0</v>
      </c>
      <c r="I159" s="717">
        <f t="shared" ref="I159:I165" si="7">F159*G159*H159</f>
        <v>0</v>
      </c>
      <c r="J159" s="728"/>
      <c r="K159" s="17"/>
    </row>
    <row r="160" spans="2:11" x14ac:dyDescent="0.3">
      <c r="B160" s="51"/>
      <c r="C160" s="7">
        <v>5</v>
      </c>
      <c r="D160" s="3"/>
      <c r="E160" s="3"/>
      <c r="F160" s="333"/>
      <c r="G160" s="333"/>
      <c r="H160" s="155">
        <f>E132</f>
        <v>0</v>
      </c>
      <c r="I160" s="719">
        <f t="shared" si="7"/>
        <v>0</v>
      </c>
      <c r="J160" s="729"/>
      <c r="K160" s="17"/>
    </row>
    <row r="161" spans="2:11" x14ac:dyDescent="0.3">
      <c r="B161" s="51"/>
      <c r="C161" s="7">
        <v>6</v>
      </c>
      <c r="D161" s="3"/>
      <c r="E161" s="3"/>
      <c r="F161" s="333"/>
      <c r="G161" s="333"/>
      <c r="H161" s="155">
        <f>E132</f>
        <v>0</v>
      </c>
      <c r="I161" s="719">
        <f t="shared" si="7"/>
        <v>0</v>
      </c>
      <c r="J161" s="729"/>
      <c r="K161" s="17"/>
    </row>
    <row r="162" spans="2:11" x14ac:dyDescent="0.3">
      <c r="B162" s="51"/>
      <c r="C162" s="7">
        <v>7</v>
      </c>
      <c r="D162" s="3"/>
      <c r="E162" s="3"/>
      <c r="F162" s="333"/>
      <c r="G162" s="333"/>
      <c r="H162" s="155">
        <f>E132</f>
        <v>0</v>
      </c>
      <c r="I162" s="717">
        <f t="shared" si="7"/>
        <v>0</v>
      </c>
      <c r="J162" s="728"/>
      <c r="K162" s="17"/>
    </row>
    <row r="163" spans="2:11" x14ac:dyDescent="0.3">
      <c r="B163" s="51"/>
      <c r="C163" s="7">
        <v>8</v>
      </c>
      <c r="D163" s="3"/>
      <c r="E163" s="3"/>
      <c r="F163" s="333"/>
      <c r="G163" s="333"/>
      <c r="H163" s="155">
        <f>E132</f>
        <v>0</v>
      </c>
      <c r="I163" s="719">
        <f t="shared" si="7"/>
        <v>0</v>
      </c>
      <c r="J163" s="729"/>
      <c r="K163" s="17"/>
    </row>
    <row r="164" spans="2:11" x14ac:dyDescent="0.3">
      <c r="B164" s="51"/>
      <c r="C164" s="7">
        <v>9</v>
      </c>
      <c r="D164" s="3"/>
      <c r="E164" s="3"/>
      <c r="F164" s="333"/>
      <c r="G164" s="333"/>
      <c r="H164" s="155">
        <f>E132</f>
        <v>0</v>
      </c>
      <c r="I164" s="719">
        <f t="shared" si="7"/>
        <v>0</v>
      </c>
      <c r="J164" s="729"/>
      <c r="K164" s="17"/>
    </row>
    <row r="165" spans="2:11" x14ac:dyDescent="0.3">
      <c r="B165" s="51"/>
      <c r="C165" s="7">
        <v>10</v>
      </c>
      <c r="D165" s="3"/>
      <c r="E165" s="3"/>
      <c r="F165" s="333"/>
      <c r="G165" s="333"/>
      <c r="H165" s="155">
        <f>E132</f>
        <v>0</v>
      </c>
      <c r="I165" s="717">
        <f t="shared" si="7"/>
        <v>0</v>
      </c>
      <c r="J165" s="728"/>
      <c r="K165" s="17"/>
    </row>
    <row r="166" spans="2:11" x14ac:dyDescent="0.3">
      <c r="B166" s="51"/>
      <c r="C166" s="22"/>
      <c r="D166" s="23" t="s">
        <v>378</v>
      </c>
      <c r="E166" s="23"/>
      <c r="F166" s="336">
        <f>SUM(F156:F165)</f>
        <v>0</v>
      </c>
      <c r="G166" s="23"/>
      <c r="H166" s="23"/>
      <c r="I166" s="659">
        <f>SUM(I156:J165)</f>
        <v>0</v>
      </c>
      <c r="J166" s="727"/>
      <c r="K166" s="17"/>
    </row>
    <row r="167" spans="2:11" x14ac:dyDescent="0.3">
      <c r="B167" s="51"/>
      <c r="C167" s="18"/>
      <c r="D167" s="19" t="s">
        <v>70</v>
      </c>
      <c r="E167" s="18"/>
      <c r="F167" s="18"/>
      <c r="G167" s="18"/>
      <c r="H167" s="18"/>
      <c r="I167" s="18"/>
      <c r="J167" s="18"/>
      <c r="K167" s="17"/>
    </row>
    <row r="168" spans="2:11" x14ac:dyDescent="0.3">
      <c r="B168" s="13"/>
      <c r="C168" s="47"/>
      <c r="D168" s="352" t="s">
        <v>293</v>
      </c>
      <c r="E168" s="352" t="s">
        <v>22</v>
      </c>
      <c r="F168" s="635" t="s">
        <v>294</v>
      </c>
      <c r="G168" s="635"/>
      <c r="H168" s="635" t="s">
        <v>295</v>
      </c>
      <c r="I168" s="635"/>
      <c r="J168" s="78" t="s">
        <v>9</v>
      </c>
      <c r="K168" s="17"/>
    </row>
    <row r="169" spans="2:11" x14ac:dyDescent="0.3">
      <c r="B169" s="51"/>
      <c r="C169" s="6">
        <v>1</v>
      </c>
      <c r="D169" s="237" t="s">
        <v>37</v>
      </c>
      <c r="E169" s="238"/>
      <c r="F169" s="676" t="str">
        <f>IF(D169="Yes","Tokio Marine HCC",IF(D169="No","[enter vendor here]"," "))</f>
        <v xml:space="preserve"> </v>
      </c>
      <c r="G169" s="677"/>
      <c r="H169" s="676" t="str">
        <f>IF(D169="Yes",30,IF(D169="No"," "," "))</f>
        <v xml:space="preserve"> </v>
      </c>
      <c r="I169" s="677"/>
      <c r="J169" s="80">
        <f>IFERROR(E169*H169,0)</f>
        <v>0</v>
      </c>
      <c r="K169" s="17"/>
    </row>
    <row r="170" spans="2:11" x14ac:dyDescent="0.3">
      <c r="B170" s="51"/>
      <c r="C170" s="171"/>
      <c r="D170" s="141" t="s">
        <v>296</v>
      </c>
      <c r="E170" s="141"/>
      <c r="F170" s="141"/>
      <c r="G170" s="141"/>
      <c r="H170" s="141"/>
      <c r="I170" s="141"/>
      <c r="J170" s="265">
        <f>J169</f>
        <v>0</v>
      </c>
      <c r="K170" s="17"/>
    </row>
    <row r="171" spans="2:11" x14ac:dyDescent="0.3">
      <c r="B171" s="51"/>
      <c r="C171" s="20"/>
      <c r="D171" s="19" t="s">
        <v>256</v>
      </c>
      <c r="E171" s="20"/>
      <c r="F171" s="20"/>
      <c r="G171" s="20"/>
      <c r="H171" s="20"/>
      <c r="I171" s="20"/>
      <c r="J171" s="20"/>
      <c r="K171" s="17"/>
    </row>
    <row r="172" spans="2:11" x14ac:dyDescent="0.3">
      <c r="B172" s="13"/>
      <c r="C172" s="47"/>
      <c r="D172" s="660" t="s">
        <v>121</v>
      </c>
      <c r="E172" s="660"/>
      <c r="F172" s="228" t="s">
        <v>122</v>
      </c>
      <c r="G172" s="228" t="s">
        <v>8</v>
      </c>
      <c r="H172" s="228"/>
      <c r="I172" s="228"/>
      <c r="J172" s="78" t="s">
        <v>9</v>
      </c>
      <c r="K172" s="17"/>
    </row>
    <row r="173" spans="2:11" x14ac:dyDescent="0.3">
      <c r="B173" s="51"/>
      <c r="C173" s="81">
        <v>1</v>
      </c>
      <c r="D173" s="645" t="s">
        <v>123</v>
      </c>
      <c r="E173" s="646"/>
      <c r="F173" s="229"/>
      <c r="G173" s="217"/>
      <c r="H173" s="217"/>
      <c r="I173" s="217"/>
      <c r="J173" s="80">
        <f>F173*G173</f>
        <v>0</v>
      </c>
      <c r="K173" s="17"/>
    </row>
    <row r="174" spans="2:11" x14ac:dyDescent="0.3">
      <c r="B174" s="51"/>
      <c r="C174" s="7">
        <v>2</v>
      </c>
      <c r="D174" s="711" t="s">
        <v>257</v>
      </c>
      <c r="E174" s="712"/>
      <c r="F174" s="231"/>
      <c r="G174" s="358"/>
      <c r="H174" s="358"/>
      <c r="I174" s="358"/>
      <c r="J174" s="44">
        <f>F174*G174</f>
        <v>0</v>
      </c>
      <c r="K174" s="17"/>
    </row>
    <row r="175" spans="2:11" x14ac:dyDescent="0.3">
      <c r="B175" s="51"/>
      <c r="C175" s="7">
        <v>3</v>
      </c>
      <c r="D175" s="592" t="s">
        <v>124</v>
      </c>
      <c r="E175" s="593"/>
      <c r="F175" s="231"/>
      <c r="G175" s="358"/>
      <c r="H175" s="358"/>
      <c r="I175" s="358"/>
      <c r="J175" s="44">
        <f>F175*G175</f>
        <v>0</v>
      </c>
      <c r="K175" s="17"/>
    </row>
    <row r="176" spans="2:11" x14ac:dyDescent="0.3">
      <c r="B176" s="51"/>
      <c r="C176" s="7">
        <v>4</v>
      </c>
      <c r="D176" s="645"/>
      <c r="E176" s="646"/>
      <c r="F176" s="231"/>
      <c r="G176" s="358"/>
      <c r="H176" s="358"/>
      <c r="I176" s="358"/>
      <c r="J176" s="44">
        <f t="shared" ref="J176:J182" si="8">F176*G176</f>
        <v>0</v>
      </c>
      <c r="K176" s="17"/>
    </row>
    <row r="177" spans="2:11" x14ac:dyDescent="0.3">
      <c r="B177" s="51"/>
      <c r="C177" s="7">
        <v>5</v>
      </c>
      <c r="D177" s="711"/>
      <c r="E177" s="712"/>
      <c r="F177" s="231"/>
      <c r="G177" s="358"/>
      <c r="H177" s="358"/>
      <c r="I177" s="358"/>
      <c r="J177" s="44">
        <f t="shared" si="8"/>
        <v>0</v>
      </c>
      <c r="K177" s="17"/>
    </row>
    <row r="178" spans="2:11" x14ac:dyDescent="0.3">
      <c r="B178" s="51"/>
      <c r="C178" s="7">
        <v>6</v>
      </c>
      <c r="D178" s="592"/>
      <c r="E178" s="593"/>
      <c r="F178" s="231"/>
      <c r="G178" s="358"/>
      <c r="H178" s="358"/>
      <c r="I178" s="358"/>
      <c r="J178" s="44">
        <f t="shared" si="8"/>
        <v>0</v>
      </c>
      <c r="K178" s="17"/>
    </row>
    <row r="179" spans="2:11" x14ac:dyDescent="0.3">
      <c r="B179" s="51"/>
      <c r="C179" s="7">
        <v>7</v>
      </c>
      <c r="D179" s="645"/>
      <c r="E179" s="646"/>
      <c r="F179" s="231"/>
      <c r="G179" s="358"/>
      <c r="H179" s="358"/>
      <c r="I179" s="358"/>
      <c r="J179" s="44">
        <f t="shared" si="8"/>
        <v>0</v>
      </c>
      <c r="K179" s="17"/>
    </row>
    <row r="180" spans="2:11" x14ac:dyDescent="0.3">
      <c r="B180" s="51"/>
      <c r="C180" s="7">
        <v>8</v>
      </c>
      <c r="D180" s="711"/>
      <c r="E180" s="712"/>
      <c r="F180" s="231"/>
      <c r="G180" s="358"/>
      <c r="H180" s="358"/>
      <c r="I180" s="358"/>
      <c r="J180" s="44">
        <f t="shared" si="8"/>
        <v>0</v>
      </c>
      <c r="K180" s="17"/>
    </row>
    <row r="181" spans="2:11" x14ac:dyDescent="0.3">
      <c r="B181" s="51"/>
      <c r="C181" s="7">
        <v>9</v>
      </c>
      <c r="D181" s="592"/>
      <c r="E181" s="593"/>
      <c r="F181" s="231"/>
      <c r="G181" s="358"/>
      <c r="H181" s="358"/>
      <c r="I181" s="358"/>
      <c r="J181" s="44">
        <f t="shared" si="8"/>
        <v>0</v>
      </c>
      <c r="K181" s="17"/>
    </row>
    <row r="182" spans="2:11" x14ac:dyDescent="0.3">
      <c r="B182" s="51"/>
      <c r="C182" s="7">
        <v>10</v>
      </c>
      <c r="D182" s="645"/>
      <c r="E182" s="646"/>
      <c r="F182" s="231"/>
      <c r="G182" s="358"/>
      <c r="H182" s="358"/>
      <c r="I182" s="358"/>
      <c r="J182" s="44">
        <f t="shared" si="8"/>
        <v>0</v>
      </c>
      <c r="K182" s="17"/>
    </row>
    <row r="183" spans="2:11" x14ac:dyDescent="0.3">
      <c r="B183" s="51"/>
      <c r="C183" s="171"/>
      <c r="D183" s="141" t="s">
        <v>125</v>
      </c>
      <c r="E183" s="141"/>
      <c r="F183" s="141"/>
      <c r="G183" s="141"/>
      <c r="H183" s="141"/>
      <c r="I183" s="141"/>
      <c r="J183" s="265">
        <f>SUM(J173:J182)</f>
        <v>0</v>
      </c>
      <c r="K183" s="17"/>
    </row>
    <row r="184" spans="2:11" ht="12" customHeight="1" x14ac:dyDescent="0.3">
      <c r="B184" s="57"/>
      <c r="C184" s="25"/>
      <c r="D184" s="25"/>
      <c r="E184" s="25"/>
      <c r="F184" s="25"/>
      <c r="G184" s="25"/>
      <c r="H184" s="25"/>
      <c r="I184" s="25"/>
      <c r="J184" s="25"/>
      <c r="K184" s="26"/>
    </row>
    <row r="186" spans="2:11" ht="12" customHeight="1" x14ac:dyDescent="0.4">
      <c r="B186" s="9"/>
      <c r="C186" s="10"/>
      <c r="D186" s="11"/>
      <c r="E186" s="10"/>
      <c r="F186" s="10"/>
      <c r="G186" s="10"/>
      <c r="H186" s="10"/>
      <c r="I186" s="10"/>
      <c r="J186" s="10"/>
      <c r="K186" s="12"/>
    </row>
    <row r="187" spans="2:11" ht="15.6" x14ac:dyDescent="0.3">
      <c r="B187" s="13"/>
      <c r="C187" s="14"/>
      <c r="D187" s="15" t="s">
        <v>379</v>
      </c>
      <c r="E187" s="16"/>
      <c r="F187" s="16"/>
      <c r="G187" s="16"/>
      <c r="H187" s="16"/>
      <c r="I187" s="16"/>
      <c r="J187" s="16"/>
      <c r="K187" s="17"/>
    </row>
    <row r="188" spans="2:11" ht="12" customHeight="1" x14ac:dyDescent="0.3">
      <c r="B188" s="13"/>
      <c r="C188" s="18"/>
      <c r="D188" s="19"/>
      <c r="E188" s="18"/>
      <c r="F188" s="18"/>
      <c r="G188" s="18"/>
      <c r="H188" s="18"/>
      <c r="I188" s="18"/>
      <c r="J188" s="18"/>
      <c r="K188" s="17"/>
    </row>
    <row r="189" spans="2:11" x14ac:dyDescent="0.3">
      <c r="B189" s="13"/>
      <c r="C189" s="4"/>
      <c r="D189" s="350" t="s">
        <v>380</v>
      </c>
      <c r="E189" s="350" t="s">
        <v>381</v>
      </c>
      <c r="F189" s="360" t="s">
        <v>382</v>
      </c>
      <c r="G189" s="360" t="s">
        <v>383</v>
      </c>
      <c r="H189" s="360" t="s">
        <v>384</v>
      </c>
      <c r="I189" s="360" t="s">
        <v>357</v>
      </c>
      <c r="J189" s="355" t="s">
        <v>9</v>
      </c>
      <c r="K189" s="17"/>
    </row>
    <row r="190" spans="2:11" x14ac:dyDescent="0.3">
      <c r="B190" s="13"/>
      <c r="C190" s="6">
        <v>1</v>
      </c>
      <c r="D190" s="306"/>
      <c r="E190" s="306"/>
      <c r="F190" s="207"/>
      <c r="G190" s="208"/>
      <c r="H190" s="294"/>
      <c r="I190" s="294"/>
      <c r="J190" s="80">
        <f>H190*I190</f>
        <v>0</v>
      </c>
      <c r="K190" s="17"/>
    </row>
    <row r="191" spans="2:11" x14ac:dyDescent="0.3">
      <c r="B191" s="13"/>
      <c r="C191" s="6">
        <v>2</v>
      </c>
      <c r="D191" s="306"/>
      <c r="E191" s="306"/>
      <c r="F191" s="207"/>
      <c r="G191" s="208"/>
      <c r="H191" s="294"/>
      <c r="I191" s="294"/>
      <c r="J191" s="80">
        <f t="shared" ref="J191:J199" si="9">H191*I191</f>
        <v>0</v>
      </c>
      <c r="K191" s="17"/>
    </row>
    <row r="192" spans="2:11" x14ac:dyDescent="0.3">
      <c r="B192" s="13"/>
      <c r="C192" s="6">
        <v>3</v>
      </c>
      <c r="D192" s="306"/>
      <c r="E192" s="306"/>
      <c r="F192" s="207"/>
      <c r="G192" s="208"/>
      <c r="H192" s="294"/>
      <c r="I192" s="294"/>
      <c r="J192" s="80">
        <f t="shared" si="9"/>
        <v>0</v>
      </c>
      <c r="K192" s="17"/>
    </row>
    <row r="193" spans="2:11" x14ac:dyDescent="0.3">
      <c r="B193" s="13"/>
      <c r="C193" s="6">
        <v>4</v>
      </c>
      <c r="D193" s="306"/>
      <c r="E193" s="306"/>
      <c r="F193" s="207"/>
      <c r="G193" s="208"/>
      <c r="H193" s="294"/>
      <c r="I193" s="294"/>
      <c r="J193" s="80">
        <f t="shared" si="9"/>
        <v>0</v>
      </c>
      <c r="K193" s="17"/>
    </row>
    <row r="194" spans="2:11" x14ac:dyDescent="0.3">
      <c r="B194" s="13"/>
      <c r="C194" s="6">
        <v>5</v>
      </c>
      <c r="D194" s="306"/>
      <c r="E194" s="306"/>
      <c r="F194" s="207"/>
      <c r="G194" s="208"/>
      <c r="H194" s="294"/>
      <c r="I194" s="294"/>
      <c r="J194" s="80">
        <f t="shared" si="9"/>
        <v>0</v>
      </c>
      <c r="K194" s="17"/>
    </row>
    <row r="195" spans="2:11" x14ac:dyDescent="0.3">
      <c r="B195" s="13"/>
      <c r="C195" s="6">
        <v>6</v>
      </c>
      <c r="D195" s="307"/>
      <c r="E195" s="307"/>
      <c r="F195" s="221"/>
      <c r="G195" s="208"/>
      <c r="H195" s="294"/>
      <c r="I195" s="294"/>
      <c r="J195" s="80">
        <f t="shared" si="9"/>
        <v>0</v>
      </c>
      <c r="K195" s="17"/>
    </row>
    <row r="196" spans="2:11" x14ac:dyDescent="0.3">
      <c r="B196" s="13"/>
      <c r="C196" s="6">
        <v>7</v>
      </c>
      <c r="D196" s="307"/>
      <c r="E196" s="307"/>
      <c r="F196" s="221"/>
      <c r="G196" s="208"/>
      <c r="H196" s="294"/>
      <c r="I196" s="294"/>
      <c r="J196" s="80">
        <f t="shared" si="9"/>
        <v>0</v>
      </c>
      <c r="K196" s="17"/>
    </row>
    <row r="197" spans="2:11" x14ac:dyDescent="0.3">
      <c r="B197" s="13"/>
      <c r="C197" s="6">
        <v>8</v>
      </c>
      <c r="D197" s="307"/>
      <c r="E197" s="307"/>
      <c r="F197" s="221"/>
      <c r="G197" s="208"/>
      <c r="H197" s="294"/>
      <c r="I197" s="294"/>
      <c r="J197" s="80">
        <f t="shared" si="9"/>
        <v>0</v>
      </c>
      <c r="K197" s="17"/>
    </row>
    <row r="198" spans="2:11" x14ac:dyDescent="0.3">
      <c r="B198" s="13"/>
      <c r="C198" s="6">
        <v>9</v>
      </c>
      <c r="D198" s="307"/>
      <c r="E198" s="307"/>
      <c r="F198" s="221"/>
      <c r="G198" s="208"/>
      <c r="H198" s="294"/>
      <c r="I198" s="294"/>
      <c r="J198" s="80">
        <f t="shared" si="9"/>
        <v>0</v>
      </c>
      <c r="K198" s="17"/>
    </row>
    <row r="199" spans="2:11" x14ac:dyDescent="0.3">
      <c r="B199" s="13"/>
      <c r="C199" s="6">
        <v>10</v>
      </c>
      <c r="D199" s="307"/>
      <c r="E199" s="307"/>
      <c r="F199" s="221"/>
      <c r="G199" s="208"/>
      <c r="H199" s="294"/>
      <c r="I199" s="294"/>
      <c r="J199" s="80">
        <f t="shared" si="9"/>
        <v>0</v>
      </c>
      <c r="K199" s="17"/>
    </row>
    <row r="200" spans="2:11" x14ac:dyDescent="0.3">
      <c r="B200" s="13"/>
      <c r="C200" s="91"/>
      <c r="D200" s="45" t="s">
        <v>385</v>
      </c>
      <c r="E200" s="45"/>
      <c r="F200" s="45"/>
      <c r="G200" s="45"/>
      <c r="H200" s="45"/>
      <c r="I200" s="45"/>
      <c r="J200" s="46">
        <f>SUM(J190:J199)</f>
        <v>0</v>
      </c>
      <c r="K200" s="17"/>
    </row>
    <row r="201" spans="2:11" ht="12" customHeight="1" x14ac:dyDescent="0.3">
      <c r="B201" s="24"/>
      <c r="C201" s="89"/>
      <c r="D201" s="89"/>
      <c r="E201" s="89"/>
      <c r="F201" s="89"/>
      <c r="G201" s="89"/>
      <c r="H201" s="89"/>
      <c r="I201" s="89"/>
      <c r="J201" s="89"/>
      <c r="K201" s="26"/>
    </row>
    <row r="203" spans="2:11" ht="12" customHeight="1" x14ac:dyDescent="0.4">
      <c r="B203" s="9"/>
      <c r="C203" s="10"/>
      <c r="D203" s="11"/>
      <c r="E203" s="10"/>
      <c r="F203" s="10"/>
      <c r="G203" s="10"/>
      <c r="H203" s="10"/>
      <c r="I203" s="10"/>
      <c r="J203" s="10"/>
      <c r="K203" s="12"/>
    </row>
    <row r="204" spans="2:11" ht="15.6" x14ac:dyDescent="0.3">
      <c r="B204" s="13"/>
      <c r="C204" s="59"/>
      <c r="D204" s="60" t="s">
        <v>386</v>
      </c>
      <c r="E204" s="61"/>
      <c r="F204" s="61"/>
      <c r="G204" s="61"/>
      <c r="H204" s="61"/>
      <c r="I204" s="61"/>
      <c r="J204" s="65">
        <f>J51+J64+J77+J85</f>
        <v>0</v>
      </c>
      <c r="K204" s="17"/>
    </row>
    <row r="205" spans="2:11" ht="6" customHeight="1" x14ac:dyDescent="0.3">
      <c r="B205" s="13"/>
      <c r="C205" s="20"/>
      <c r="D205" s="20"/>
      <c r="E205" s="20"/>
      <c r="F205" s="20"/>
      <c r="G205" s="20"/>
      <c r="H205" s="20"/>
      <c r="I205" s="20"/>
      <c r="J205" s="21"/>
      <c r="K205" s="17"/>
    </row>
    <row r="206" spans="2:11" ht="15.6" x14ac:dyDescent="0.3">
      <c r="B206" s="13"/>
      <c r="C206" s="59"/>
      <c r="D206" s="60" t="s">
        <v>231</v>
      </c>
      <c r="E206" s="61"/>
      <c r="F206" s="61"/>
      <c r="G206" s="61"/>
      <c r="H206" s="61"/>
      <c r="I206" s="61"/>
      <c r="J206" s="65">
        <f>J34</f>
        <v>0</v>
      </c>
      <c r="K206" s="17"/>
    </row>
    <row r="207" spans="2:11" ht="6" customHeight="1" x14ac:dyDescent="0.3">
      <c r="B207" s="13"/>
      <c r="C207" s="20"/>
      <c r="D207" s="20"/>
      <c r="E207" s="20"/>
      <c r="F207" s="20"/>
      <c r="G207" s="20"/>
      <c r="H207" s="20"/>
      <c r="I207" s="20"/>
      <c r="J207" s="21"/>
      <c r="K207" s="17"/>
    </row>
    <row r="208" spans="2:11" ht="15.6" x14ac:dyDescent="0.3">
      <c r="B208" s="122"/>
      <c r="C208" s="123"/>
      <c r="D208" s="60" t="s">
        <v>387</v>
      </c>
      <c r="E208" s="123"/>
      <c r="F208" s="123"/>
      <c r="G208" s="123"/>
      <c r="H208" s="123"/>
      <c r="I208" s="123"/>
      <c r="J208" s="65">
        <f>J101+J109</f>
        <v>0</v>
      </c>
      <c r="K208" s="124"/>
    </row>
    <row r="209" spans="2:11" ht="6" customHeight="1" x14ac:dyDescent="0.3">
      <c r="B209" s="122"/>
      <c r="C209" s="126"/>
      <c r="D209" s="126"/>
      <c r="E209" s="126"/>
      <c r="F209" s="126"/>
      <c r="G209" s="126"/>
      <c r="H209" s="126"/>
      <c r="I209" s="126"/>
      <c r="J209" s="21"/>
      <c r="K209" s="124"/>
    </row>
    <row r="210" spans="2:11" ht="15.6" x14ac:dyDescent="0.3">
      <c r="B210" s="122"/>
      <c r="C210" s="123"/>
      <c r="D210" s="60" t="s">
        <v>388</v>
      </c>
      <c r="E210" s="123"/>
      <c r="F210" s="123"/>
      <c r="G210" s="123"/>
      <c r="H210" s="123"/>
      <c r="I210" s="123"/>
      <c r="J210" s="65">
        <f>J125+(I146-I153)+I166+J170+J183</f>
        <v>0</v>
      </c>
      <c r="K210" s="124"/>
    </row>
    <row r="211" spans="2:11" ht="6" customHeight="1" x14ac:dyDescent="0.3">
      <c r="B211" s="13"/>
      <c r="C211" s="20"/>
      <c r="D211" s="119"/>
      <c r="E211" s="20"/>
      <c r="F211" s="20"/>
      <c r="G211" s="20"/>
      <c r="H211" s="20"/>
      <c r="I211" s="20"/>
      <c r="J211" s="120"/>
      <c r="K211" s="17"/>
    </row>
    <row r="212" spans="2:11" ht="15.6" x14ac:dyDescent="0.3">
      <c r="B212" s="122"/>
      <c r="C212" s="123"/>
      <c r="D212" s="60" t="s">
        <v>389</v>
      </c>
      <c r="E212" s="123"/>
      <c r="F212" s="123"/>
      <c r="G212" s="123"/>
      <c r="H212" s="123"/>
      <c r="I212" s="123"/>
      <c r="J212" s="65">
        <f>J200</f>
        <v>0</v>
      </c>
      <c r="K212" s="124"/>
    </row>
    <row r="213" spans="2:11" ht="6" customHeight="1" x14ac:dyDescent="0.3">
      <c r="B213" s="13"/>
      <c r="C213" s="20"/>
      <c r="D213" s="20"/>
      <c r="E213" s="20"/>
      <c r="F213" s="20"/>
      <c r="G213" s="20"/>
      <c r="H213" s="20"/>
      <c r="I213" s="20"/>
      <c r="J213" s="120"/>
      <c r="K213" s="17"/>
    </row>
    <row r="214" spans="2:11" ht="15.6" x14ac:dyDescent="0.3">
      <c r="B214" s="13"/>
      <c r="C214" s="62"/>
      <c r="D214" s="63" t="s">
        <v>390</v>
      </c>
      <c r="E214" s="64"/>
      <c r="F214" s="64"/>
      <c r="G214" s="64"/>
      <c r="H214" s="64"/>
      <c r="I214" s="64"/>
      <c r="J214" s="66">
        <f>J204+J206+J208+J210+J212</f>
        <v>0</v>
      </c>
      <c r="K214" s="17"/>
    </row>
    <row r="215" spans="2:11" ht="12" customHeight="1" x14ac:dyDescent="0.3">
      <c r="B215" s="24"/>
      <c r="C215" s="25"/>
      <c r="D215" s="25"/>
      <c r="E215" s="25"/>
      <c r="F215" s="25"/>
      <c r="G215" s="25"/>
      <c r="H215" s="25"/>
      <c r="I215" s="25"/>
      <c r="J215" s="25"/>
      <c r="K215" s="26"/>
    </row>
    <row r="216" spans="2:11" ht="6" customHeight="1" x14ac:dyDescent="0.3"/>
    <row r="217" spans="2:11" x14ac:dyDescent="0.3">
      <c r="H217" s="318"/>
      <c r="I217" s="318"/>
      <c r="J217" s="318"/>
    </row>
  </sheetData>
  <mergeCells count="101">
    <mergeCell ref="G149:H149"/>
    <mergeCell ref="G150:H150"/>
    <mergeCell ref="G151:H151"/>
    <mergeCell ref="G152:H152"/>
    <mergeCell ref="I166:J166"/>
    <mergeCell ref="I145:J145"/>
    <mergeCell ref="I149:J149"/>
    <mergeCell ref="I150:J150"/>
    <mergeCell ref="I151:J151"/>
    <mergeCell ref="I152:J152"/>
    <mergeCell ref="I146:J146"/>
    <mergeCell ref="I156:J156"/>
    <mergeCell ref="I157:J157"/>
    <mergeCell ref="I163:J163"/>
    <mergeCell ref="I164:J164"/>
    <mergeCell ref="I158:J158"/>
    <mergeCell ref="I159:J159"/>
    <mergeCell ref="I160:J160"/>
    <mergeCell ref="I161:J161"/>
    <mergeCell ref="I162:J162"/>
    <mergeCell ref="I153:J153"/>
    <mergeCell ref="I154:J154"/>
    <mergeCell ref="I155:J155"/>
    <mergeCell ref="I165:J165"/>
    <mergeCell ref="D44:E44"/>
    <mergeCell ref="C2:J2"/>
    <mergeCell ref="C6:D6"/>
    <mergeCell ref="E6:J6"/>
    <mergeCell ref="C8:D8"/>
    <mergeCell ref="E8:J8"/>
    <mergeCell ref="C10:D10"/>
    <mergeCell ref="E10:J10"/>
    <mergeCell ref="H12:J17"/>
    <mergeCell ref="D40:E40"/>
    <mergeCell ref="D41:E41"/>
    <mergeCell ref="D42:E42"/>
    <mergeCell ref="D43:E43"/>
    <mergeCell ref="I148:J148"/>
    <mergeCell ref="I136:J136"/>
    <mergeCell ref="I137:J137"/>
    <mergeCell ref="D58:E58"/>
    <mergeCell ref="D45:E45"/>
    <mergeCell ref="D46:E46"/>
    <mergeCell ref="D47:E47"/>
    <mergeCell ref="D48:E48"/>
    <mergeCell ref="D49:E49"/>
    <mergeCell ref="D50:E50"/>
    <mergeCell ref="D53:E53"/>
    <mergeCell ref="D54:E54"/>
    <mergeCell ref="D55:E55"/>
    <mergeCell ref="D56:E56"/>
    <mergeCell ref="D57:E57"/>
    <mergeCell ref="I138:J138"/>
    <mergeCell ref="G130:J133"/>
    <mergeCell ref="I139:J139"/>
    <mergeCell ref="I140:J140"/>
    <mergeCell ref="I141:J141"/>
    <mergeCell ref="I142:J142"/>
    <mergeCell ref="I143:J143"/>
    <mergeCell ref="I144:J144"/>
    <mergeCell ref="D73:E73"/>
    <mergeCell ref="D74:E74"/>
    <mergeCell ref="D75:E75"/>
    <mergeCell ref="D76:E76"/>
    <mergeCell ref="E90:J90"/>
    <mergeCell ref="D72:E72"/>
    <mergeCell ref="D59:E59"/>
    <mergeCell ref="D60:E60"/>
    <mergeCell ref="D61:E61"/>
    <mergeCell ref="D62:E62"/>
    <mergeCell ref="D63:E63"/>
    <mergeCell ref="D66:E66"/>
    <mergeCell ref="D67:E67"/>
    <mergeCell ref="D68:E68"/>
    <mergeCell ref="D69:E69"/>
    <mergeCell ref="D70:E70"/>
    <mergeCell ref="D71:E71"/>
    <mergeCell ref="D182:E182"/>
    <mergeCell ref="D103:E103"/>
    <mergeCell ref="D104:E104"/>
    <mergeCell ref="D105:E105"/>
    <mergeCell ref="D106:E106"/>
    <mergeCell ref="D107:E107"/>
    <mergeCell ref="D108:E108"/>
    <mergeCell ref="D176:E176"/>
    <mergeCell ref="D177:E177"/>
    <mergeCell ref="D178:E178"/>
    <mergeCell ref="D179:E179"/>
    <mergeCell ref="D180:E180"/>
    <mergeCell ref="D181:E181"/>
    <mergeCell ref="D175:E175"/>
    <mergeCell ref="E114:J114"/>
    <mergeCell ref="F169:G169"/>
    <mergeCell ref="H169:I169"/>
    <mergeCell ref="D172:E172"/>
    <mergeCell ref="D173:E173"/>
    <mergeCell ref="D174:E174"/>
    <mergeCell ref="F168:G168"/>
    <mergeCell ref="H168:I168"/>
    <mergeCell ref="E128:F128"/>
    <mergeCell ref="I135:J135"/>
  </mergeCells>
  <dataValidations disablePrompts="1" count="1">
    <dataValidation type="custom" showInputMessage="1" showErrorMessage="1" sqref="F169" xr:uid="{00000000-0002-0000-0800-000000000000}">
      <formula1>D169="No"</formula1>
    </dataValidation>
  </dataValidations>
  <pageMargins left="0.7" right="0.7" top="0.75" bottom="0.75" header="0.3" footer="0.3"/>
  <pageSetup scale="74" fitToHeight="0" orientation="portrait" horizontalDpi="1200" verticalDpi="1200" r:id="rId1"/>
  <headerFooter>
    <oddFooter>&amp;L&amp;D&amp;C&amp;A&amp;R&amp;P</oddFooter>
  </headerFooter>
  <ignoredErrors>
    <ignoredError sqref="J104:J108 H169 F169" unlockedFormula="1"/>
  </ignoredErrors>
  <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800-000001000000}">
          <x14:formula1>
            <xm:f>Lists!$B$4:$B$11</xm:f>
          </x14:formula1>
          <xm:sqref>D116 D118 D120 D122 D124</xm:sqref>
        </x14:dataValidation>
        <x14:dataValidation type="list" allowBlank="1" showInputMessage="1" showErrorMessage="1" xr:uid="{00000000-0002-0000-0800-000002000000}">
          <x14:formula1>
            <xm:f>Lists!$B$39:$B$41</xm:f>
          </x14:formula1>
          <xm:sqref>D169</xm:sqref>
        </x14:dataValidation>
        <x14:dataValidation type="list" allowBlank="1" showInputMessage="1" showErrorMessage="1" xr:uid="{00000000-0002-0000-0800-000003000000}">
          <x14:formula1>
            <xm:f>Lists!$B$5:$B$11</xm:f>
          </x14:formula1>
          <xm:sqref>D92 D94 D96 D98 D100</xm:sqref>
        </x14:dataValidation>
        <x14:dataValidation type="list" allowBlank="1" showInputMessage="1" showErrorMessage="1" xr:uid="{00000000-0002-0000-0800-000004000000}">
          <x14:formula1>
            <xm:f>Lists!$B$33:$B$35</xm:f>
          </x14:formula1>
          <xm:sqref>D22</xm:sqref>
        </x14:dataValidation>
        <x14:dataValidation type="list" allowBlank="1" showInputMessage="1" showErrorMessage="1" xr:uid="{00000000-0002-0000-0800-000005000000}">
          <x14:formula1>
            <xm:f>Lists!$B$14:$B$15</xm:f>
          </x14:formula1>
          <xm:sqref>F41:F50 F54:F63 F67:F76 E80:E84 F190:F199</xm:sqref>
        </x14:dataValidation>
        <x14:dataValidation type="list" allowBlank="1" showInputMessage="1" showErrorMessage="1" xr:uid="{00000000-0002-0000-0800-000006000000}">
          <x14:formula1>
            <xm:f>Lists!$B$45:$B$49</xm:f>
          </x14:formula1>
          <xm:sqref>D136:D145 D156:D165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L319"/>
  <sheetViews>
    <sheetView workbookViewId="0">
      <selection activeCell="D8" sqref="D8:J11"/>
    </sheetView>
  </sheetViews>
  <sheetFormatPr defaultRowHeight="14.4" x14ac:dyDescent="0.3"/>
  <cols>
    <col min="2" max="2" width="15.109375" customWidth="1"/>
    <col min="3" max="3" width="10.109375" customWidth="1"/>
    <col min="4" max="4" width="11.44140625" customWidth="1"/>
    <col min="5" max="5" width="13.6640625" customWidth="1"/>
    <col min="6" max="6" width="12" customWidth="1"/>
  </cols>
  <sheetData>
    <row r="2" spans="1:12" x14ac:dyDescent="0.3">
      <c r="A2" s="1" t="s">
        <v>15</v>
      </c>
      <c r="B2" s="1" t="s">
        <v>16</v>
      </c>
      <c r="C2" s="1"/>
      <c r="D2" s="1"/>
      <c r="E2" s="1"/>
      <c r="F2" s="1"/>
      <c r="G2" s="1"/>
      <c r="H2" s="1"/>
    </row>
    <row r="3" spans="1:12" x14ac:dyDescent="0.3">
      <c r="A3" s="1"/>
      <c r="B3" s="32" t="s">
        <v>17</v>
      </c>
      <c r="C3" s="32"/>
      <c r="D3" s="32"/>
      <c r="E3" s="32"/>
      <c r="F3" s="32"/>
      <c r="G3" s="32"/>
      <c r="H3" s="32"/>
    </row>
    <row r="4" spans="1:12" x14ac:dyDescent="0.3">
      <c r="A4" s="1"/>
      <c r="B4" s="1" t="s">
        <v>18</v>
      </c>
      <c r="C4" s="1" t="s">
        <v>19</v>
      </c>
      <c r="D4" s="1" t="s">
        <v>20</v>
      </c>
      <c r="E4" s="1" t="s">
        <v>21</v>
      </c>
      <c r="F4" s="1" t="s">
        <v>22</v>
      </c>
      <c r="G4" s="1" t="s">
        <v>23</v>
      </c>
      <c r="H4" s="1" t="s">
        <v>24</v>
      </c>
    </row>
    <row r="5" spans="1:12" x14ac:dyDescent="0.3">
      <c r="A5" s="1"/>
      <c r="B5" s="1" t="s">
        <v>25</v>
      </c>
      <c r="C5" s="1" t="s">
        <v>19</v>
      </c>
      <c r="D5" s="1" t="s">
        <v>20</v>
      </c>
      <c r="E5" s="1" t="s">
        <v>21</v>
      </c>
      <c r="F5" s="1" t="s">
        <v>22</v>
      </c>
      <c r="G5" s="1" t="s">
        <v>23</v>
      </c>
      <c r="H5" s="1" t="s">
        <v>24</v>
      </c>
    </row>
    <row r="6" spans="1:12" x14ac:dyDescent="0.3">
      <c r="A6" s="1"/>
      <c r="B6" s="1" t="s">
        <v>26</v>
      </c>
      <c r="C6" s="1" t="s">
        <v>19</v>
      </c>
      <c r="D6" s="1" t="s">
        <v>20</v>
      </c>
      <c r="E6" s="1" t="s">
        <v>27</v>
      </c>
      <c r="F6" s="1" t="s">
        <v>28</v>
      </c>
      <c r="G6" s="1" t="s">
        <v>23</v>
      </c>
      <c r="H6" s="1" t="s">
        <v>24</v>
      </c>
    </row>
    <row r="7" spans="1:12" x14ac:dyDescent="0.3">
      <c r="A7" s="1"/>
      <c r="B7" s="1" t="s">
        <v>29</v>
      </c>
      <c r="C7" s="1" t="s">
        <v>19</v>
      </c>
      <c r="D7" s="1" t="s">
        <v>20</v>
      </c>
      <c r="E7" s="1" t="s">
        <v>30</v>
      </c>
      <c r="F7" s="1" t="s">
        <v>22</v>
      </c>
      <c r="G7" s="1" t="s">
        <v>23</v>
      </c>
      <c r="H7" s="1" t="s">
        <v>24</v>
      </c>
    </row>
    <row r="8" spans="1:12" x14ac:dyDescent="0.3">
      <c r="A8" s="1"/>
      <c r="B8" s="1" t="s">
        <v>31</v>
      </c>
      <c r="C8" s="1" t="s">
        <v>19</v>
      </c>
      <c r="D8" s="1" t="s">
        <v>20</v>
      </c>
      <c r="E8" s="1" t="s">
        <v>30</v>
      </c>
      <c r="F8" s="1" t="s">
        <v>22</v>
      </c>
      <c r="G8" s="1" t="s">
        <v>23</v>
      </c>
      <c r="H8" s="1" t="s">
        <v>24</v>
      </c>
    </row>
    <row r="9" spans="1:12" x14ac:dyDescent="0.3">
      <c r="A9" s="1"/>
      <c r="B9" s="1" t="s">
        <v>32</v>
      </c>
      <c r="C9" s="1" t="s">
        <v>33</v>
      </c>
      <c r="D9" s="1" t="s">
        <v>34</v>
      </c>
      <c r="E9" s="1" t="s">
        <v>35</v>
      </c>
      <c r="F9" s="1" t="s">
        <v>34</v>
      </c>
      <c r="G9" s="1" t="s">
        <v>34</v>
      </c>
      <c r="H9" s="1" t="s">
        <v>35</v>
      </c>
    </row>
    <row r="10" spans="1:12" x14ac:dyDescent="0.3">
      <c r="B10" s="1" t="s">
        <v>36</v>
      </c>
      <c r="C10" s="1" t="s">
        <v>34</v>
      </c>
      <c r="D10" s="1" t="s">
        <v>34</v>
      </c>
      <c r="E10" s="1" t="s">
        <v>34</v>
      </c>
      <c r="F10" s="1" t="s">
        <v>34</v>
      </c>
      <c r="G10" s="1" t="s">
        <v>34</v>
      </c>
      <c r="H10" s="1" t="s">
        <v>34</v>
      </c>
    </row>
    <row r="11" spans="1:12" x14ac:dyDescent="0.3">
      <c r="A11" s="1"/>
      <c r="B11" s="1" t="s">
        <v>37</v>
      </c>
      <c r="C11" s="1" t="s">
        <v>34</v>
      </c>
      <c r="D11" s="1" t="s">
        <v>34</v>
      </c>
      <c r="E11" s="1" t="s">
        <v>34</v>
      </c>
      <c r="F11" s="1" t="s">
        <v>34</v>
      </c>
      <c r="G11" s="1" t="s">
        <v>34</v>
      </c>
      <c r="H11" s="1" t="s">
        <v>34</v>
      </c>
      <c r="I11" s="1"/>
      <c r="J11" s="1"/>
      <c r="K11" s="1"/>
      <c r="L11" s="1"/>
    </row>
    <row r="12" spans="1:12" x14ac:dyDescent="0.3">
      <c r="A12" s="1" t="s">
        <v>38</v>
      </c>
      <c r="B12" s="1" t="s">
        <v>39</v>
      </c>
      <c r="C12" s="1"/>
      <c r="D12" s="1"/>
      <c r="E12" s="1"/>
      <c r="F12" s="1"/>
      <c r="G12" s="1"/>
      <c r="H12" s="1"/>
      <c r="I12" s="1"/>
      <c r="J12" s="1"/>
      <c r="K12" s="1"/>
      <c r="L12" s="1"/>
    </row>
    <row r="13" spans="1:12" x14ac:dyDescent="0.3">
      <c r="A13" s="1"/>
      <c r="B13" s="86" t="s">
        <v>40</v>
      </c>
      <c r="C13" s="1"/>
      <c r="D13" s="1"/>
      <c r="E13" s="1"/>
      <c r="F13" s="1"/>
      <c r="G13" s="1"/>
      <c r="H13" s="1"/>
      <c r="I13" s="1"/>
      <c r="J13" s="1"/>
      <c r="K13" s="1"/>
      <c r="L13" s="1"/>
    </row>
    <row r="14" spans="1:12" x14ac:dyDescent="0.3">
      <c r="A14" s="1"/>
      <c r="B14" s="1" t="s">
        <v>41</v>
      </c>
      <c r="C14" s="1"/>
      <c r="D14" s="1"/>
      <c r="E14" s="1"/>
      <c r="F14" s="1"/>
      <c r="G14" s="1"/>
      <c r="H14" s="1"/>
      <c r="I14" s="1"/>
      <c r="J14" s="1"/>
      <c r="K14" s="1"/>
      <c r="L14" s="1"/>
    </row>
    <row r="15" spans="1:12" x14ac:dyDescent="0.3">
      <c r="A15" s="1"/>
      <c r="B15" s="1" t="s">
        <v>42</v>
      </c>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t="s">
        <v>38</v>
      </c>
      <c r="B17" s="1" t="s">
        <v>43</v>
      </c>
      <c r="C17" s="1"/>
      <c r="D17" s="1"/>
      <c r="E17" s="1"/>
      <c r="F17" s="1"/>
      <c r="G17" s="1"/>
      <c r="H17" s="1"/>
      <c r="I17" s="1"/>
      <c r="J17" s="1"/>
      <c r="K17" s="1"/>
      <c r="L17" s="1"/>
    </row>
    <row r="18" spans="1:12" x14ac:dyDescent="0.3">
      <c r="A18" s="1"/>
      <c r="B18" s="86" t="s">
        <v>44</v>
      </c>
      <c r="C18" s="86"/>
      <c r="D18" s="86"/>
      <c r="E18" s="86"/>
      <c r="F18" s="1"/>
      <c r="G18" s="1"/>
      <c r="H18" s="1"/>
      <c r="I18" s="1"/>
      <c r="J18" s="1"/>
      <c r="K18" s="1"/>
      <c r="L18" s="1"/>
    </row>
    <row r="19" spans="1:12" x14ac:dyDescent="0.3">
      <c r="A19" s="1"/>
      <c r="B19" s="114" t="s">
        <v>37</v>
      </c>
      <c r="C19" s="113" t="s">
        <v>34</v>
      </c>
      <c r="D19" s="113" t="s">
        <v>34</v>
      </c>
      <c r="E19" s="113" t="s">
        <v>34</v>
      </c>
      <c r="F19" s="1"/>
      <c r="G19" s="1"/>
      <c r="H19" s="1"/>
      <c r="I19" s="1"/>
      <c r="J19" s="1"/>
      <c r="K19" s="1"/>
      <c r="L19" s="1"/>
    </row>
    <row r="20" spans="1:12" x14ac:dyDescent="0.3">
      <c r="A20" s="1"/>
      <c r="B20" s="1" t="s">
        <v>45</v>
      </c>
      <c r="C20" s="1" t="s">
        <v>46</v>
      </c>
      <c r="D20" s="1" t="s">
        <v>47</v>
      </c>
      <c r="E20" s="1" t="s">
        <v>34</v>
      </c>
      <c r="F20" s="1"/>
      <c r="G20" s="1"/>
      <c r="H20" s="1"/>
      <c r="I20" s="1"/>
      <c r="J20" s="1"/>
      <c r="K20" s="1"/>
      <c r="L20" s="1"/>
    </row>
    <row r="21" spans="1:12" x14ac:dyDescent="0.3">
      <c r="A21" s="1"/>
      <c r="B21" s="1" t="s">
        <v>48</v>
      </c>
      <c r="C21" s="1" t="s">
        <v>49</v>
      </c>
      <c r="D21" s="1" t="s">
        <v>50</v>
      </c>
      <c r="E21" s="1" t="s">
        <v>51</v>
      </c>
      <c r="F21" s="1"/>
      <c r="G21" s="1"/>
      <c r="H21" s="1"/>
      <c r="I21" s="1"/>
      <c r="J21" s="1"/>
      <c r="K21" s="1"/>
      <c r="L21" s="1"/>
    </row>
    <row r="22" spans="1:12" x14ac:dyDescent="0.3">
      <c r="A22" s="1"/>
      <c r="B22" s="1"/>
      <c r="C22" s="1"/>
      <c r="D22" s="1"/>
      <c r="E22" s="1"/>
      <c r="F22" s="1"/>
      <c r="G22" s="1"/>
      <c r="H22" s="1"/>
      <c r="I22" s="1"/>
      <c r="J22" s="1"/>
      <c r="K22" s="1"/>
      <c r="L22" s="1"/>
    </row>
    <row r="23" spans="1:12" x14ac:dyDescent="0.3">
      <c r="A23" s="1" t="s">
        <v>52</v>
      </c>
      <c r="B23" s="1" t="s">
        <v>53</v>
      </c>
      <c r="C23" s="1"/>
      <c r="D23" s="1"/>
      <c r="E23" s="1"/>
      <c r="F23" s="1"/>
      <c r="G23" s="1"/>
      <c r="H23" s="1"/>
      <c r="I23" s="1"/>
      <c r="J23" s="1"/>
      <c r="K23" s="1"/>
      <c r="L23" s="1"/>
    </row>
    <row r="24" spans="1:12" x14ac:dyDescent="0.3">
      <c r="A24" s="1"/>
      <c r="B24" s="86" t="s">
        <v>54</v>
      </c>
      <c r="C24" s="1"/>
      <c r="D24" s="1"/>
      <c r="E24" s="1"/>
      <c r="F24" s="1"/>
      <c r="G24" s="1"/>
      <c r="H24" s="1"/>
      <c r="I24" s="1"/>
      <c r="J24" s="1"/>
      <c r="K24" s="1"/>
      <c r="L24" s="1"/>
    </row>
    <row r="25" spans="1:12" x14ac:dyDescent="0.3">
      <c r="A25" s="1"/>
      <c r="B25" s="1" t="s">
        <v>55</v>
      </c>
      <c r="C25" s="1" t="s">
        <v>34</v>
      </c>
      <c r="D25" s="1"/>
      <c r="E25" s="1"/>
      <c r="F25" s="1"/>
      <c r="G25" s="1"/>
      <c r="H25" s="1"/>
      <c r="I25" s="1"/>
      <c r="J25" s="1"/>
      <c r="K25" s="1"/>
      <c r="L25" s="1"/>
    </row>
    <row r="26" spans="1:12" x14ac:dyDescent="0.3">
      <c r="A26" s="1"/>
      <c r="B26" s="1" t="s">
        <v>36</v>
      </c>
      <c r="C26" s="1" t="s">
        <v>34</v>
      </c>
      <c r="D26" s="1"/>
      <c r="E26" s="1"/>
      <c r="F26" s="1"/>
      <c r="G26" s="1"/>
      <c r="H26" s="1"/>
      <c r="I26" s="1"/>
      <c r="J26" s="1"/>
      <c r="K26" s="1"/>
      <c r="L26" s="1"/>
    </row>
    <row r="27" spans="1:12" x14ac:dyDescent="0.3">
      <c r="A27" s="1"/>
      <c r="B27" s="1" t="s">
        <v>56</v>
      </c>
      <c r="C27" s="1" t="s">
        <v>57</v>
      </c>
      <c r="D27" s="1"/>
      <c r="E27" s="1"/>
      <c r="F27" s="1"/>
      <c r="G27" s="1"/>
      <c r="H27" s="1"/>
      <c r="I27" s="1"/>
      <c r="J27" s="1"/>
      <c r="K27" s="1"/>
      <c r="L27" s="1"/>
    </row>
    <row r="28" spans="1:12" x14ac:dyDescent="0.3">
      <c r="A28" s="1"/>
      <c r="B28" s="1" t="s">
        <v>58</v>
      </c>
      <c r="C28" s="1" t="s">
        <v>59</v>
      </c>
      <c r="D28" s="1"/>
      <c r="E28" s="1"/>
      <c r="F28" s="1"/>
      <c r="G28" s="1"/>
      <c r="H28" s="1"/>
      <c r="I28" s="1"/>
      <c r="J28" s="1"/>
      <c r="K28" s="1"/>
      <c r="L28" s="1"/>
    </row>
    <row r="29" spans="1:12" x14ac:dyDescent="0.3">
      <c r="A29" s="1"/>
      <c r="B29" s="1" t="s">
        <v>60</v>
      </c>
      <c r="C29" s="1" t="s">
        <v>61</v>
      </c>
      <c r="D29" s="1"/>
      <c r="E29" s="1"/>
      <c r="F29" s="1"/>
      <c r="G29" s="1"/>
      <c r="H29" s="1"/>
      <c r="I29" s="1"/>
      <c r="J29" s="1"/>
      <c r="K29" s="1"/>
      <c r="L29" s="1"/>
    </row>
    <row r="31" spans="1:12" x14ac:dyDescent="0.3">
      <c r="A31" s="1" t="s">
        <v>52</v>
      </c>
      <c r="B31" s="1" t="s">
        <v>62</v>
      </c>
      <c r="C31" s="1"/>
      <c r="D31" s="1"/>
      <c r="E31" s="1"/>
    </row>
    <row r="32" spans="1:12" x14ac:dyDescent="0.3">
      <c r="A32" s="1"/>
      <c r="B32" s="86" t="s">
        <v>63</v>
      </c>
      <c r="C32" s="86"/>
      <c r="D32" s="86"/>
      <c r="E32" s="1"/>
    </row>
    <row r="33" spans="1:5" x14ac:dyDescent="0.3">
      <c r="A33" s="1"/>
      <c r="B33" s="1" t="s">
        <v>55</v>
      </c>
      <c r="C33" s="1" t="s">
        <v>64</v>
      </c>
      <c r="D33" s="1" t="s">
        <v>64</v>
      </c>
      <c r="E33" s="1"/>
    </row>
    <row r="34" spans="1:5" x14ac:dyDescent="0.3">
      <c r="A34" s="1"/>
      <c r="B34" s="1" t="s">
        <v>65</v>
      </c>
      <c r="C34" s="1" t="s">
        <v>65</v>
      </c>
      <c r="D34" s="1" t="s">
        <v>66</v>
      </c>
      <c r="E34" s="1"/>
    </row>
    <row r="35" spans="1:5" x14ac:dyDescent="0.3">
      <c r="A35" s="1"/>
      <c r="B35" s="1" t="s">
        <v>67</v>
      </c>
      <c r="C35" s="1" t="s">
        <v>68</v>
      </c>
      <c r="D35" s="1" t="s">
        <v>69</v>
      </c>
      <c r="E35" s="1"/>
    </row>
    <row r="36" spans="1:5" x14ac:dyDescent="0.3">
      <c r="A36" s="1"/>
      <c r="B36" s="1"/>
      <c r="C36" s="1"/>
      <c r="D36" s="1"/>
      <c r="E36" s="1"/>
    </row>
    <row r="37" spans="1:5" x14ac:dyDescent="0.3">
      <c r="A37" s="1" t="s">
        <v>38</v>
      </c>
      <c r="B37" s="1" t="s">
        <v>16</v>
      </c>
      <c r="C37" s="1"/>
      <c r="D37" s="1"/>
      <c r="E37" s="1"/>
    </row>
    <row r="38" spans="1:5" x14ac:dyDescent="0.3">
      <c r="A38" s="1"/>
      <c r="B38" s="86" t="s">
        <v>70</v>
      </c>
      <c r="C38" s="86"/>
      <c r="D38" s="1"/>
      <c r="E38" s="1"/>
    </row>
    <row r="39" spans="1:5" x14ac:dyDescent="0.3">
      <c r="A39" s="1"/>
      <c r="B39" s="1" t="s">
        <v>37</v>
      </c>
      <c r="C39" s="1"/>
      <c r="D39" s="1"/>
      <c r="E39" s="1"/>
    </row>
    <row r="40" spans="1:5" x14ac:dyDescent="0.3">
      <c r="B40" s="1" t="s">
        <v>41</v>
      </c>
    </row>
    <row r="41" spans="1:5" x14ac:dyDescent="0.3">
      <c r="B41" s="1" t="s">
        <v>42</v>
      </c>
    </row>
    <row r="42" spans="1:5" x14ac:dyDescent="0.3">
      <c r="B42" s="1"/>
    </row>
    <row r="43" spans="1:5" x14ac:dyDescent="0.3">
      <c r="A43" s="1" t="s">
        <v>71</v>
      </c>
      <c r="B43" s="1" t="s">
        <v>72</v>
      </c>
    </row>
    <row r="44" spans="1:5" x14ac:dyDescent="0.3">
      <c r="B44" s="32" t="s">
        <v>73</v>
      </c>
    </row>
    <row r="45" spans="1:5" x14ac:dyDescent="0.3">
      <c r="B45" s="1" t="s">
        <v>74</v>
      </c>
    </row>
    <row r="46" spans="1:5" x14ac:dyDescent="0.3">
      <c r="B46" s="1" t="s">
        <v>75</v>
      </c>
    </row>
    <row r="47" spans="1:5" x14ac:dyDescent="0.3">
      <c r="B47" s="1" t="s">
        <v>76</v>
      </c>
    </row>
    <row r="48" spans="1:5" x14ac:dyDescent="0.3">
      <c r="B48" s="1" t="s">
        <v>77</v>
      </c>
    </row>
    <row r="49" spans="1:8" x14ac:dyDescent="0.3">
      <c r="B49" s="1" t="s">
        <v>55</v>
      </c>
    </row>
    <row r="50" spans="1:8" x14ac:dyDescent="0.3">
      <c r="B50" s="1"/>
    </row>
    <row r="52" spans="1:8" x14ac:dyDescent="0.3">
      <c r="A52" s="1" t="s">
        <v>38</v>
      </c>
      <c r="B52" s="1" t="s">
        <v>72</v>
      </c>
      <c r="C52" s="1"/>
      <c r="D52" s="1"/>
      <c r="E52" s="1"/>
      <c r="F52" s="1"/>
      <c r="G52" s="1"/>
      <c r="H52" s="1"/>
    </row>
    <row r="53" spans="1:8" x14ac:dyDescent="0.3">
      <c r="A53" s="1"/>
      <c r="B53" s="86" t="s">
        <v>78</v>
      </c>
      <c r="C53" s="323"/>
      <c r="D53" s="113"/>
      <c r="E53" s="113"/>
      <c r="F53" s="113"/>
      <c r="G53" s="113"/>
      <c r="H53" s="113"/>
    </row>
    <row r="54" spans="1:8" x14ac:dyDescent="0.3">
      <c r="A54" s="1"/>
      <c r="B54" s="320" t="s">
        <v>79</v>
      </c>
      <c r="C54" s="320" t="s">
        <v>80</v>
      </c>
      <c r="D54" s="320" t="s">
        <v>81</v>
      </c>
      <c r="E54" s="320" t="s">
        <v>82</v>
      </c>
      <c r="F54" s="320" t="s">
        <v>83</v>
      </c>
      <c r="G54" s="1"/>
      <c r="H54" s="1"/>
    </row>
    <row r="55" spans="1:8" x14ac:dyDescent="0.3">
      <c r="A55" s="1"/>
      <c r="B55" s="321">
        <v>1</v>
      </c>
      <c r="C55" s="322">
        <v>0</v>
      </c>
      <c r="D55" s="322">
        <v>0</v>
      </c>
      <c r="E55" s="322">
        <v>0</v>
      </c>
      <c r="F55" s="322">
        <v>1</v>
      </c>
      <c r="G55" s="1"/>
      <c r="H55" s="1"/>
    </row>
    <row r="56" spans="1:8" x14ac:dyDescent="0.3">
      <c r="A56" s="1"/>
      <c r="B56" s="321">
        <v>2</v>
      </c>
      <c r="C56" s="322">
        <v>0</v>
      </c>
      <c r="D56" s="322">
        <v>0</v>
      </c>
      <c r="E56" s="322">
        <v>1</v>
      </c>
      <c r="F56" s="322">
        <v>1</v>
      </c>
      <c r="G56" s="1"/>
      <c r="H56" s="1"/>
    </row>
    <row r="57" spans="1:8" x14ac:dyDescent="0.3">
      <c r="A57" s="1"/>
      <c r="B57" s="321">
        <v>3</v>
      </c>
      <c r="C57" s="322">
        <v>0</v>
      </c>
      <c r="D57" s="322">
        <v>1</v>
      </c>
      <c r="E57" s="322">
        <v>1</v>
      </c>
      <c r="F57" s="322">
        <v>1</v>
      </c>
      <c r="G57" s="1"/>
      <c r="H57" s="1"/>
    </row>
    <row r="58" spans="1:8" x14ac:dyDescent="0.3">
      <c r="A58" s="1"/>
      <c r="B58" s="321">
        <v>4</v>
      </c>
      <c r="C58" s="322">
        <v>1</v>
      </c>
      <c r="D58" s="322">
        <v>1</v>
      </c>
      <c r="E58" s="322">
        <v>1</v>
      </c>
      <c r="F58" s="322">
        <v>1</v>
      </c>
      <c r="G58" s="1"/>
      <c r="H58" s="1"/>
    </row>
    <row r="59" spans="1:8" x14ac:dyDescent="0.3">
      <c r="B59" s="321">
        <v>5</v>
      </c>
      <c r="C59" s="322">
        <v>1</v>
      </c>
      <c r="D59" s="322">
        <v>1</v>
      </c>
      <c r="E59" s="322">
        <v>2</v>
      </c>
      <c r="F59" s="322">
        <v>1</v>
      </c>
      <c r="G59" s="1"/>
      <c r="H59" s="1"/>
    </row>
    <row r="60" spans="1:8" x14ac:dyDescent="0.3">
      <c r="B60" s="321">
        <v>6</v>
      </c>
      <c r="C60" s="322">
        <v>1</v>
      </c>
      <c r="D60" s="322">
        <v>2</v>
      </c>
      <c r="E60" s="322">
        <v>2</v>
      </c>
      <c r="F60" s="322">
        <v>1</v>
      </c>
    </row>
    <row r="61" spans="1:8" x14ac:dyDescent="0.3">
      <c r="B61" s="321">
        <v>7</v>
      </c>
      <c r="C61" s="322">
        <v>1</v>
      </c>
      <c r="D61" s="322">
        <v>2</v>
      </c>
      <c r="E61" s="322">
        <v>3</v>
      </c>
      <c r="F61" s="322">
        <v>1</v>
      </c>
    </row>
    <row r="62" spans="1:8" x14ac:dyDescent="0.3">
      <c r="B62" s="321">
        <v>8</v>
      </c>
      <c r="C62" s="322">
        <v>1</v>
      </c>
      <c r="D62" s="322">
        <v>2</v>
      </c>
      <c r="E62" s="322">
        <v>3</v>
      </c>
      <c r="F62" s="322">
        <v>2</v>
      </c>
    </row>
    <row r="63" spans="1:8" x14ac:dyDescent="0.3">
      <c r="B63" s="321">
        <v>9</v>
      </c>
      <c r="C63" s="322">
        <v>1</v>
      </c>
      <c r="D63" s="322">
        <v>2</v>
      </c>
      <c r="E63" s="322">
        <v>4</v>
      </c>
      <c r="F63" s="322">
        <v>2</v>
      </c>
    </row>
    <row r="64" spans="1:8" x14ac:dyDescent="0.3">
      <c r="B64" s="321">
        <v>10</v>
      </c>
      <c r="C64" s="322">
        <v>2</v>
      </c>
      <c r="D64" s="322">
        <v>2</v>
      </c>
      <c r="E64" s="322">
        <v>4</v>
      </c>
      <c r="F64" s="322">
        <v>2</v>
      </c>
    </row>
    <row r="65" spans="2:6" x14ac:dyDescent="0.3">
      <c r="B65" s="321">
        <v>11</v>
      </c>
      <c r="C65" s="322">
        <v>2</v>
      </c>
      <c r="D65" s="322">
        <v>3</v>
      </c>
      <c r="E65" s="322">
        <v>4</v>
      </c>
      <c r="F65" s="322">
        <v>2</v>
      </c>
    </row>
    <row r="66" spans="2:6" x14ac:dyDescent="0.3">
      <c r="B66" s="321">
        <v>12</v>
      </c>
      <c r="C66" s="322">
        <v>2</v>
      </c>
      <c r="D66" s="322">
        <v>3</v>
      </c>
      <c r="E66" s="322">
        <v>5</v>
      </c>
      <c r="F66" s="322">
        <v>2</v>
      </c>
    </row>
    <row r="67" spans="2:6" x14ac:dyDescent="0.3">
      <c r="B67" s="321">
        <v>13</v>
      </c>
      <c r="C67" s="322">
        <v>2</v>
      </c>
      <c r="D67" s="322">
        <v>3</v>
      </c>
      <c r="E67" s="322">
        <v>5</v>
      </c>
      <c r="F67" s="322">
        <v>3</v>
      </c>
    </row>
    <row r="68" spans="2:6" x14ac:dyDescent="0.3">
      <c r="B68" s="321">
        <v>14</v>
      </c>
      <c r="C68" s="322">
        <v>2</v>
      </c>
      <c r="D68" s="322">
        <v>4</v>
      </c>
      <c r="E68" s="322">
        <v>5</v>
      </c>
      <c r="F68" s="322">
        <v>3</v>
      </c>
    </row>
    <row r="69" spans="2:6" x14ac:dyDescent="0.3">
      <c r="B69" s="321">
        <v>15</v>
      </c>
      <c r="C69" s="322">
        <v>2</v>
      </c>
      <c r="D69" s="322">
        <v>4</v>
      </c>
      <c r="E69" s="322">
        <v>6</v>
      </c>
      <c r="F69" s="322">
        <v>3</v>
      </c>
    </row>
    <row r="70" spans="2:6" x14ac:dyDescent="0.3">
      <c r="B70" s="321">
        <v>16</v>
      </c>
      <c r="C70" s="322">
        <v>2</v>
      </c>
      <c r="D70" s="322">
        <v>4</v>
      </c>
      <c r="E70" s="322">
        <v>7</v>
      </c>
      <c r="F70" s="322">
        <v>3</v>
      </c>
    </row>
    <row r="71" spans="2:6" x14ac:dyDescent="0.3">
      <c r="B71" s="321">
        <v>17</v>
      </c>
      <c r="C71" s="322">
        <v>3</v>
      </c>
      <c r="D71" s="322">
        <v>4</v>
      </c>
      <c r="E71" s="322">
        <v>7</v>
      </c>
      <c r="F71" s="322">
        <v>3</v>
      </c>
    </row>
    <row r="72" spans="2:6" x14ac:dyDescent="0.3">
      <c r="B72" s="321">
        <v>18</v>
      </c>
      <c r="C72" s="322">
        <v>3</v>
      </c>
      <c r="D72" s="322">
        <v>5</v>
      </c>
      <c r="E72" s="322">
        <v>7</v>
      </c>
      <c r="F72" s="322">
        <v>3</v>
      </c>
    </row>
    <row r="73" spans="2:6" x14ac:dyDescent="0.3">
      <c r="B73" s="321">
        <v>19</v>
      </c>
      <c r="C73" s="322">
        <v>3</v>
      </c>
      <c r="D73" s="322">
        <v>5</v>
      </c>
      <c r="E73" s="322">
        <v>8</v>
      </c>
      <c r="F73" s="322">
        <v>3</v>
      </c>
    </row>
    <row r="74" spans="2:6" x14ac:dyDescent="0.3">
      <c r="B74" s="321">
        <v>20</v>
      </c>
      <c r="C74" s="322">
        <v>3</v>
      </c>
      <c r="D74" s="322">
        <v>5</v>
      </c>
      <c r="E74" s="322">
        <v>8</v>
      </c>
      <c r="F74" s="322">
        <v>4</v>
      </c>
    </row>
    <row r="75" spans="2:6" x14ac:dyDescent="0.3">
      <c r="B75" s="321">
        <v>21</v>
      </c>
      <c r="C75" s="322">
        <v>3</v>
      </c>
      <c r="D75" s="322">
        <v>5</v>
      </c>
      <c r="E75" s="322">
        <v>9</v>
      </c>
      <c r="F75" s="322">
        <v>4</v>
      </c>
    </row>
    <row r="76" spans="2:6" x14ac:dyDescent="0.3">
      <c r="B76" s="321">
        <v>22</v>
      </c>
      <c r="C76" s="322">
        <v>3</v>
      </c>
      <c r="D76" s="322">
        <v>6</v>
      </c>
      <c r="E76" s="322">
        <v>9</v>
      </c>
      <c r="F76" s="322">
        <v>4</v>
      </c>
    </row>
    <row r="77" spans="2:6" x14ac:dyDescent="0.3">
      <c r="B77" s="321">
        <v>23</v>
      </c>
      <c r="C77" s="322">
        <v>3</v>
      </c>
      <c r="D77" s="322">
        <v>6</v>
      </c>
      <c r="E77" s="322">
        <v>9</v>
      </c>
      <c r="F77" s="322">
        <v>5</v>
      </c>
    </row>
    <row r="78" spans="2:6" x14ac:dyDescent="0.3">
      <c r="B78" s="321">
        <v>24</v>
      </c>
      <c r="C78" s="322">
        <v>4</v>
      </c>
      <c r="D78" s="322">
        <v>6</v>
      </c>
      <c r="E78" s="322">
        <v>9</v>
      </c>
      <c r="F78" s="322">
        <v>5</v>
      </c>
    </row>
    <row r="79" spans="2:6" x14ac:dyDescent="0.3">
      <c r="B79" s="321">
        <v>25</v>
      </c>
      <c r="C79" s="322">
        <v>4</v>
      </c>
      <c r="D79" s="322">
        <v>6</v>
      </c>
      <c r="E79" s="322">
        <v>10</v>
      </c>
      <c r="F79" s="322">
        <v>5</v>
      </c>
    </row>
    <row r="80" spans="2:6" x14ac:dyDescent="0.3">
      <c r="B80" s="321">
        <v>26</v>
      </c>
      <c r="C80" s="322">
        <v>4</v>
      </c>
      <c r="D80" s="322">
        <v>7</v>
      </c>
      <c r="E80" s="322">
        <v>11</v>
      </c>
      <c r="F80" s="322">
        <v>5</v>
      </c>
    </row>
    <row r="81" spans="2:6" x14ac:dyDescent="0.3">
      <c r="B81" s="321">
        <v>27</v>
      </c>
      <c r="C81" s="322">
        <v>4</v>
      </c>
      <c r="D81" s="322">
        <v>7</v>
      </c>
      <c r="E81" s="322">
        <v>11</v>
      </c>
      <c r="F81" s="322">
        <v>5</v>
      </c>
    </row>
    <row r="82" spans="2:6" x14ac:dyDescent="0.3">
      <c r="B82" s="321">
        <v>28</v>
      </c>
      <c r="C82" s="322">
        <v>4</v>
      </c>
      <c r="D82" s="322">
        <v>7</v>
      </c>
      <c r="E82" s="322">
        <v>11</v>
      </c>
      <c r="F82" s="322">
        <v>6</v>
      </c>
    </row>
    <row r="83" spans="2:6" x14ac:dyDescent="0.3">
      <c r="B83" s="321">
        <v>29</v>
      </c>
      <c r="C83" s="322">
        <v>4</v>
      </c>
      <c r="D83" s="322">
        <v>7</v>
      </c>
      <c r="E83" s="322">
        <v>12</v>
      </c>
      <c r="F83" s="322">
        <v>6</v>
      </c>
    </row>
    <row r="84" spans="2:6" x14ac:dyDescent="0.3">
      <c r="B84" s="321">
        <v>30</v>
      </c>
      <c r="C84" s="322">
        <v>5</v>
      </c>
      <c r="D84" s="322">
        <v>7</v>
      </c>
      <c r="E84" s="322">
        <v>12</v>
      </c>
      <c r="F84" s="322">
        <v>6</v>
      </c>
    </row>
    <row r="85" spans="2:6" x14ac:dyDescent="0.3">
      <c r="B85" s="321">
        <v>31</v>
      </c>
      <c r="C85" s="322">
        <v>5</v>
      </c>
      <c r="D85" s="322">
        <v>8</v>
      </c>
      <c r="E85" s="322">
        <v>12</v>
      </c>
      <c r="F85" s="322">
        <v>6</v>
      </c>
    </row>
    <row r="86" spans="2:6" x14ac:dyDescent="0.3">
      <c r="B86" s="321">
        <v>32</v>
      </c>
      <c r="C86" s="322">
        <v>5</v>
      </c>
      <c r="D86" s="322">
        <v>8</v>
      </c>
      <c r="E86" s="322">
        <v>13</v>
      </c>
      <c r="F86" s="322">
        <v>6</v>
      </c>
    </row>
    <row r="87" spans="2:6" x14ac:dyDescent="0.3">
      <c r="B87" s="321">
        <v>33</v>
      </c>
      <c r="C87" s="322">
        <v>5</v>
      </c>
      <c r="D87" s="322">
        <v>8</v>
      </c>
      <c r="E87" s="322">
        <v>13</v>
      </c>
      <c r="F87" s="322">
        <v>7</v>
      </c>
    </row>
    <row r="88" spans="2:6" x14ac:dyDescent="0.3">
      <c r="B88" s="321">
        <v>34</v>
      </c>
      <c r="C88" s="322">
        <v>5</v>
      </c>
      <c r="D88" s="322">
        <v>9</v>
      </c>
      <c r="E88" s="322">
        <v>13</v>
      </c>
      <c r="F88" s="322">
        <v>7</v>
      </c>
    </row>
    <row r="89" spans="2:6" x14ac:dyDescent="0.3">
      <c r="B89" s="321">
        <v>35</v>
      </c>
      <c r="C89" s="322">
        <v>5</v>
      </c>
      <c r="D89" s="322">
        <v>9</v>
      </c>
      <c r="E89" s="322">
        <v>14</v>
      </c>
      <c r="F89" s="322">
        <v>7</v>
      </c>
    </row>
    <row r="90" spans="2:6" x14ac:dyDescent="0.3">
      <c r="B90" s="321">
        <v>36</v>
      </c>
      <c r="C90" s="322">
        <v>5</v>
      </c>
      <c r="D90" s="322">
        <v>9</v>
      </c>
      <c r="E90" s="322">
        <v>15</v>
      </c>
      <c r="F90" s="322">
        <v>7</v>
      </c>
    </row>
    <row r="91" spans="2:6" x14ac:dyDescent="0.3">
      <c r="B91" s="321">
        <v>37</v>
      </c>
      <c r="C91" s="322">
        <v>6</v>
      </c>
      <c r="D91" s="322">
        <v>9</v>
      </c>
      <c r="E91" s="322">
        <v>15</v>
      </c>
      <c r="F91" s="322">
        <v>7</v>
      </c>
    </row>
    <row r="92" spans="2:6" x14ac:dyDescent="0.3">
      <c r="B92" s="321">
        <v>38</v>
      </c>
      <c r="C92" s="322">
        <v>6</v>
      </c>
      <c r="D92" s="322">
        <v>10</v>
      </c>
      <c r="E92" s="322">
        <v>15</v>
      </c>
      <c r="F92" s="322">
        <v>7</v>
      </c>
    </row>
    <row r="93" spans="2:6" x14ac:dyDescent="0.3">
      <c r="B93" s="321">
        <v>39</v>
      </c>
      <c r="C93" s="322">
        <v>6</v>
      </c>
      <c r="D93" s="322">
        <v>10</v>
      </c>
      <c r="E93" s="322">
        <v>16</v>
      </c>
      <c r="F93" s="322">
        <v>7</v>
      </c>
    </row>
    <row r="94" spans="2:6" x14ac:dyDescent="0.3">
      <c r="B94" s="321">
        <v>40</v>
      </c>
      <c r="C94" s="322">
        <v>6</v>
      </c>
      <c r="D94" s="322">
        <v>10</v>
      </c>
      <c r="E94" s="322">
        <v>16</v>
      </c>
      <c r="F94" s="322">
        <v>8</v>
      </c>
    </row>
    <row r="95" spans="2:6" x14ac:dyDescent="0.3">
      <c r="B95" s="321">
        <v>41</v>
      </c>
      <c r="C95" s="322">
        <v>6</v>
      </c>
      <c r="D95" s="322">
        <v>10</v>
      </c>
      <c r="E95" s="322">
        <v>17</v>
      </c>
      <c r="F95" s="322">
        <v>8</v>
      </c>
    </row>
    <row r="96" spans="2:6" x14ac:dyDescent="0.3">
      <c r="B96" s="321">
        <v>42</v>
      </c>
      <c r="C96" s="322">
        <v>6</v>
      </c>
      <c r="D96" s="322">
        <v>11</v>
      </c>
      <c r="E96" s="322">
        <v>17</v>
      </c>
      <c r="F96" s="322">
        <v>8</v>
      </c>
    </row>
    <row r="97" spans="2:6" x14ac:dyDescent="0.3">
      <c r="B97" s="321">
        <v>43</v>
      </c>
      <c r="C97" s="322">
        <v>6</v>
      </c>
      <c r="D97" s="322">
        <v>11</v>
      </c>
      <c r="E97" s="322">
        <v>17</v>
      </c>
      <c r="F97" s="322">
        <v>9</v>
      </c>
    </row>
    <row r="98" spans="2:6" x14ac:dyDescent="0.3">
      <c r="B98" s="321">
        <v>44</v>
      </c>
      <c r="C98" s="322">
        <v>7</v>
      </c>
      <c r="D98" s="322">
        <v>11</v>
      </c>
      <c r="E98" s="322">
        <v>17</v>
      </c>
      <c r="F98" s="322">
        <v>9</v>
      </c>
    </row>
    <row r="99" spans="2:6" x14ac:dyDescent="0.3">
      <c r="B99" s="321">
        <v>45</v>
      </c>
      <c r="C99" s="322">
        <v>7</v>
      </c>
      <c r="D99" s="322">
        <v>11</v>
      </c>
      <c r="E99" s="322">
        <v>18</v>
      </c>
      <c r="F99" s="322">
        <v>9</v>
      </c>
    </row>
    <row r="100" spans="2:6" x14ac:dyDescent="0.3">
      <c r="B100" s="321">
        <v>46</v>
      </c>
      <c r="C100" s="322">
        <v>7</v>
      </c>
      <c r="D100" s="322">
        <v>12</v>
      </c>
      <c r="E100" s="322">
        <v>18</v>
      </c>
      <c r="F100" s="322">
        <v>9</v>
      </c>
    </row>
    <row r="101" spans="2:6" x14ac:dyDescent="0.3">
      <c r="B101" s="321">
        <v>47</v>
      </c>
      <c r="C101" s="322">
        <v>7</v>
      </c>
      <c r="D101" s="322">
        <v>12</v>
      </c>
      <c r="E101" s="322">
        <v>19</v>
      </c>
      <c r="F101" s="322">
        <v>9</v>
      </c>
    </row>
    <row r="102" spans="2:6" x14ac:dyDescent="0.3">
      <c r="B102" s="321">
        <v>48</v>
      </c>
      <c r="C102" s="322">
        <v>7</v>
      </c>
      <c r="D102" s="322">
        <v>12</v>
      </c>
      <c r="E102" s="322">
        <v>19</v>
      </c>
      <c r="F102" s="322">
        <v>10</v>
      </c>
    </row>
    <row r="103" spans="2:6" x14ac:dyDescent="0.3">
      <c r="B103" s="321">
        <v>49</v>
      </c>
      <c r="C103" s="322">
        <v>7</v>
      </c>
      <c r="D103" s="322">
        <v>12</v>
      </c>
      <c r="E103" s="322">
        <v>20</v>
      </c>
      <c r="F103" s="322">
        <v>10</v>
      </c>
    </row>
    <row r="104" spans="2:6" x14ac:dyDescent="0.3">
      <c r="B104" s="321">
        <v>50</v>
      </c>
      <c r="C104" s="322">
        <v>8</v>
      </c>
      <c r="D104" s="322">
        <v>12</v>
      </c>
      <c r="E104" s="322">
        <v>20</v>
      </c>
      <c r="F104" s="322">
        <v>10</v>
      </c>
    </row>
    <row r="105" spans="2:6" x14ac:dyDescent="0.3">
      <c r="B105" s="321">
        <v>51</v>
      </c>
      <c r="C105" s="322">
        <v>8</v>
      </c>
      <c r="D105" s="322">
        <v>13</v>
      </c>
      <c r="E105" s="322">
        <v>20</v>
      </c>
      <c r="F105" s="322">
        <v>10</v>
      </c>
    </row>
    <row r="106" spans="2:6" x14ac:dyDescent="0.3">
      <c r="B106" s="321">
        <v>52</v>
      </c>
      <c r="C106" s="322">
        <v>8</v>
      </c>
      <c r="D106" s="322">
        <v>13</v>
      </c>
      <c r="E106" s="322">
        <v>21</v>
      </c>
      <c r="F106" s="322">
        <v>10</v>
      </c>
    </row>
    <row r="107" spans="2:6" x14ac:dyDescent="0.3">
      <c r="B107" s="321">
        <v>53</v>
      </c>
      <c r="C107" s="322">
        <v>8</v>
      </c>
      <c r="D107" s="322">
        <v>13</v>
      </c>
      <c r="E107" s="322">
        <v>21</v>
      </c>
      <c r="F107" s="322">
        <v>11</v>
      </c>
    </row>
    <row r="108" spans="2:6" x14ac:dyDescent="0.3">
      <c r="B108" s="321">
        <v>54</v>
      </c>
      <c r="C108" s="322">
        <v>8</v>
      </c>
      <c r="D108" s="322">
        <v>14</v>
      </c>
      <c r="E108" s="322">
        <v>21</v>
      </c>
      <c r="F108" s="322">
        <v>11</v>
      </c>
    </row>
    <row r="109" spans="2:6" x14ac:dyDescent="0.3">
      <c r="B109" s="321">
        <v>55</v>
      </c>
      <c r="C109" s="322">
        <v>8</v>
      </c>
      <c r="D109" s="322">
        <v>14</v>
      </c>
      <c r="E109" s="322">
        <v>22</v>
      </c>
      <c r="F109" s="322">
        <v>11</v>
      </c>
    </row>
    <row r="110" spans="2:6" x14ac:dyDescent="0.3">
      <c r="B110" s="321">
        <v>56</v>
      </c>
      <c r="C110" s="322">
        <v>8</v>
      </c>
      <c r="D110" s="322">
        <v>14</v>
      </c>
      <c r="E110" s="322">
        <v>23</v>
      </c>
      <c r="F110" s="322">
        <v>11</v>
      </c>
    </row>
    <row r="111" spans="2:6" x14ac:dyDescent="0.3">
      <c r="B111" s="321">
        <v>57</v>
      </c>
      <c r="C111" s="322">
        <v>9</v>
      </c>
      <c r="D111" s="322">
        <v>14</v>
      </c>
      <c r="E111" s="322">
        <v>23</v>
      </c>
      <c r="F111" s="322">
        <v>11</v>
      </c>
    </row>
    <row r="112" spans="2:6" x14ac:dyDescent="0.3">
      <c r="B112" s="321">
        <v>58</v>
      </c>
      <c r="C112" s="322">
        <v>9</v>
      </c>
      <c r="D112" s="322">
        <v>15</v>
      </c>
      <c r="E112" s="322">
        <v>23</v>
      </c>
      <c r="F112" s="322">
        <v>11</v>
      </c>
    </row>
    <row r="113" spans="2:6" x14ac:dyDescent="0.3">
      <c r="B113" s="321">
        <v>59</v>
      </c>
      <c r="C113" s="322">
        <v>9</v>
      </c>
      <c r="D113" s="322">
        <v>15</v>
      </c>
      <c r="E113" s="322">
        <v>24</v>
      </c>
      <c r="F113" s="322">
        <v>11</v>
      </c>
    </row>
    <row r="114" spans="2:6" x14ac:dyDescent="0.3">
      <c r="B114" s="321">
        <v>60</v>
      </c>
      <c r="C114" s="322">
        <v>9</v>
      </c>
      <c r="D114" s="322">
        <v>15</v>
      </c>
      <c r="E114" s="322">
        <v>24</v>
      </c>
      <c r="F114" s="322">
        <v>12</v>
      </c>
    </row>
    <row r="115" spans="2:6" x14ac:dyDescent="0.3">
      <c r="B115" s="321">
        <v>61</v>
      </c>
      <c r="C115" s="322">
        <v>9</v>
      </c>
      <c r="D115" s="322">
        <v>15</v>
      </c>
      <c r="E115" s="322">
        <v>25</v>
      </c>
      <c r="F115" s="322">
        <v>12</v>
      </c>
    </row>
    <row r="116" spans="2:6" x14ac:dyDescent="0.3">
      <c r="B116" s="321">
        <v>62</v>
      </c>
      <c r="C116" s="322">
        <v>9</v>
      </c>
      <c r="D116" s="322">
        <v>16</v>
      </c>
      <c r="E116" s="322">
        <v>25</v>
      </c>
      <c r="F116" s="322">
        <v>12</v>
      </c>
    </row>
    <row r="117" spans="2:6" x14ac:dyDescent="0.3">
      <c r="B117" s="321">
        <v>63</v>
      </c>
      <c r="C117" s="322">
        <v>9</v>
      </c>
      <c r="D117" s="322">
        <v>16</v>
      </c>
      <c r="E117" s="322">
        <v>25</v>
      </c>
      <c r="F117" s="322">
        <v>13</v>
      </c>
    </row>
    <row r="118" spans="2:6" x14ac:dyDescent="0.3">
      <c r="B118" s="321">
        <v>64</v>
      </c>
      <c r="C118" s="322">
        <v>10</v>
      </c>
      <c r="D118" s="322">
        <v>16</v>
      </c>
      <c r="E118" s="322">
        <v>25</v>
      </c>
      <c r="F118" s="322">
        <v>13</v>
      </c>
    </row>
    <row r="119" spans="2:6" x14ac:dyDescent="0.3">
      <c r="B119" s="321">
        <v>65</v>
      </c>
      <c r="C119" s="322">
        <v>10</v>
      </c>
      <c r="D119" s="322">
        <v>16</v>
      </c>
      <c r="E119" s="322">
        <v>26</v>
      </c>
      <c r="F119" s="322">
        <v>13</v>
      </c>
    </row>
    <row r="120" spans="2:6" x14ac:dyDescent="0.3">
      <c r="B120" s="321">
        <v>66</v>
      </c>
      <c r="C120" s="322">
        <v>10</v>
      </c>
      <c r="D120" s="322">
        <v>17</v>
      </c>
      <c r="E120" s="322">
        <v>26</v>
      </c>
      <c r="F120" s="322">
        <v>13</v>
      </c>
    </row>
    <row r="121" spans="2:6" x14ac:dyDescent="0.3">
      <c r="B121" s="321">
        <v>67</v>
      </c>
      <c r="C121" s="322">
        <v>10</v>
      </c>
      <c r="D121" s="322">
        <v>17</v>
      </c>
      <c r="E121" s="322">
        <v>27</v>
      </c>
      <c r="F121" s="322">
        <v>13</v>
      </c>
    </row>
    <row r="122" spans="2:6" x14ac:dyDescent="0.3">
      <c r="B122" s="321">
        <v>68</v>
      </c>
      <c r="C122" s="322">
        <v>10</v>
      </c>
      <c r="D122" s="322">
        <v>17</v>
      </c>
      <c r="E122" s="322">
        <v>27</v>
      </c>
      <c r="F122" s="322">
        <v>14</v>
      </c>
    </row>
    <row r="123" spans="2:6" x14ac:dyDescent="0.3">
      <c r="B123" s="321">
        <v>69</v>
      </c>
      <c r="C123" s="322">
        <v>10</v>
      </c>
      <c r="D123" s="322">
        <v>17</v>
      </c>
      <c r="E123" s="322">
        <v>28</v>
      </c>
      <c r="F123" s="322">
        <v>14</v>
      </c>
    </row>
    <row r="124" spans="2:6" x14ac:dyDescent="0.3">
      <c r="B124" s="321">
        <v>70</v>
      </c>
      <c r="C124" s="322">
        <v>11</v>
      </c>
      <c r="D124" s="322">
        <v>17</v>
      </c>
      <c r="E124" s="322">
        <v>28</v>
      </c>
      <c r="F124" s="322">
        <v>14</v>
      </c>
    </row>
    <row r="125" spans="2:6" x14ac:dyDescent="0.3">
      <c r="B125" s="321">
        <v>71</v>
      </c>
      <c r="C125" s="322">
        <v>11</v>
      </c>
      <c r="D125" s="322">
        <v>18</v>
      </c>
      <c r="E125" s="322">
        <v>28</v>
      </c>
      <c r="F125" s="322">
        <v>14</v>
      </c>
    </row>
    <row r="126" spans="2:6" x14ac:dyDescent="0.3">
      <c r="B126" s="321">
        <v>72</v>
      </c>
      <c r="C126" s="322">
        <v>11</v>
      </c>
      <c r="D126" s="322">
        <v>18</v>
      </c>
      <c r="E126" s="322">
        <v>29</v>
      </c>
      <c r="F126" s="322">
        <v>14</v>
      </c>
    </row>
    <row r="127" spans="2:6" x14ac:dyDescent="0.3">
      <c r="B127" s="321">
        <v>73</v>
      </c>
      <c r="C127" s="322">
        <v>11</v>
      </c>
      <c r="D127" s="322">
        <v>18</v>
      </c>
      <c r="E127" s="322">
        <v>29</v>
      </c>
      <c r="F127" s="322">
        <v>15</v>
      </c>
    </row>
    <row r="128" spans="2:6" x14ac:dyDescent="0.3">
      <c r="B128" s="321">
        <v>74</v>
      </c>
      <c r="C128" s="322">
        <v>11</v>
      </c>
      <c r="D128" s="322">
        <v>19</v>
      </c>
      <c r="E128" s="322">
        <v>29</v>
      </c>
      <c r="F128" s="322">
        <v>15</v>
      </c>
    </row>
    <row r="129" spans="2:6" x14ac:dyDescent="0.3">
      <c r="B129" s="321">
        <v>75</v>
      </c>
      <c r="C129" s="322">
        <v>11</v>
      </c>
      <c r="D129" s="322">
        <v>19</v>
      </c>
      <c r="E129" s="322">
        <v>30</v>
      </c>
      <c r="F129" s="322">
        <v>15</v>
      </c>
    </row>
    <row r="130" spans="2:6" x14ac:dyDescent="0.3">
      <c r="B130" s="321">
        <v>76</v>
      </c>
      <c r="C130" s="322">
        <v>11</v>
      </c>
      <c r="D130" s="322">
        <v>19</v>
      </c>
      <c r="E130" s="322">
        <v>31</v>
      </c>
      <c r="F130" s="322">
        <v>15</v>
      </c>
    </row>
    <row r="131" spans="2:6" x14ac:dyDescent="0.3">
      <c r="B131" s="321">
        <v>77</v>
      </c>
      <c r="C131" s="322">
        <v>12</v>
      </c>
      <c r="D131" s="322">
        <v>19</v>
      </c>
      <c r="E131" s="322">
        <v>31</v>
      </c>
      <c r="F131" s="322">
        <v>15</v>
      </c>
    </row>
    <row r="132" spans="2:6" x14ac:dyDescent="0.3">
      <c r="B132" s="321">
        <v>78</v>
      </c>
      <c r="C132" s="322">
        <v>12</v>
      </c>
      <c r="D132" s="322">
        <v>20</v>
      </c>
      <c r="E132" s="322">
        <v>31</v>
      </c>
      <c r="F132" s="322">
        <v>15</v>
      </c>
    </row>
    <row r="133" spans="2:6" x14ac:dyDescent="0.3">
      <c r="B133" s="321">
        <v>79</v>
      </c>
      <c r="C133" s="322">
        <v>12</v>
      </c>
      <c r="D133" s="322">
        <v>20</v>
      </c>
      <c r="E133" s="322">
        <v>32</v>
      </c>
      <c r="F133" s="322">
        <v>15</v>
      </c>
    </row>
    <row r="134" spans="2:6" x14ac:dyDescent="0.3">
      <c r="B134" s="321">
        <v>80</v>
      </c>
      <c r="C134" s="322">
        <v>12</v>
      </c>
      <c r="D134" s="322">
        <v>20</v>
      </c>
      <c r="E134" s="322">
        <v>32</v>
      </c>
      <c r="F134" s="322">
        <v>16</v>
      </c>
    </row>
    <row r="135" spans="2:6" x14ac:dyDescent="0.3">
      <c r="B135" s="321">
        <v>81</v>
      </c>
      <c r="C135" s="322">
        <v>12</v>
      </c>
      <c r="D135" s="322">
        <v>20</v>
      </c>
      <c r="E135" s="322">
        <v>33</v>
      </c>
      <c r="F135" s="322">
        <v>16</v>
      </c>
    </row>
    <row r="136" spans="2:6" x14ac:dyDescent="0.3">
      <c r="B136" s="321">
        <v>82</v>
      </c>
      <c r="C136" s="322">
        <v>12</v>
      </c>
      <c r="D136" s="322">
        <v>21</v>
      </c>
      <c r="E136" s="322">
        <v>33</v>
      </c>
      <c r="F136" s="322">
        <v>16</v>
      </c>
    </row>
    <row r="137" spans="2:6" x14ac:dyDescent="0.3">
      <c r="B137" s="321">
        <v>83</v>
      </c>
      <c r="C137" s="322">
        <v>12</v>
      </c>
      <c r="D137" s="322">
        <v>21</v>
      </c>
      <c r="E137" s="322">
        <v>33</v>
      </c>
      <c r="F137" s="322">
        <v>17</v>
      </c>
    </row>
    <row r="138" spans="2:6" x14ac:dyDescent="0.3">
      <c r="B138" s="321">
        <v>84</v>
      </c>
      <c r="C138" s="322">
        <v>13</v>
      </c>
      <c r="D138" s="322">
        <v>21</v>
      </c>
      <c r="E138" s="322">
        <v>33</v>
      </c>
      <c r="F138" s="322">
        <v>17</v>
      </c>
    </row>
    <row r="139" spans="2:6" x14ac:dyDescent="0.3">
      <c r="B139" s="321">
        <v>85</v>
      </c>
      <c r="C139" s="322">
        <v>13</v>
      </c>
      <c r="D139" s="322">
        <v>21</v>
      </c>
      <c r="E139" s="322">
        <v>34</v>
      </c>
      <c r="F139" s="322">
        <v>17</v>
      </c>
    </row>
    <row r="140" spans="2:6" x14ac:dyDescent="0.3">
      <c r="B140" s="321">
        <v>86</v>
      </c>
      <c r="C140" s="322">
        <v>13</v>
      </c>
      <c r="D140" s="322">
        <v>22</v>
      </c>
      <c r="E140" s="322">
        <v>34</v>
      </c>
      <c r="F140" s="322">
        <v>17</v>
      </c>
    </row>
    <row r="141" spans="2:6" x14ac:dyDescent="0.3">
      <c r="B141" s="321">
        <v>87</v>
      </c>
      <c r="C141" s="322">
        <v>13</v>
      </c>
      <c r="D141" s="322">
        <v>22</v>
      </c>
      <c r="E141" s="322">
        <v>35</v>
      </c>
      <c r="F141" s="322">
        <v>17</v>
      </c>
    </row>
    <row r="142" spans="2:6" x14ac:dyDescent="0.3">
      <c r="B142" s="321">
        <v>88</v>
      </c>
      <c r="C142" s="322">
        <v>13</v>
      </c>
      <c r="D142" s="322">
        <v>22</v>
      </c>
      <c r="E142" s="322">
        <v>35</v>
      </c>
      <c r="F142" s="322">
        <v>18</v>
      </c>
    </row>
    <row r="143" spans="2:6" x14ac:dyDescent="0.3">
      <c r="B143" s="321">
        <v>89</v>
      </c>
      <c r="C143" s="322">
        <v>13</v>
      </c>
      <c r="D143" s="322">
        <v>22</v>
      </c>
      <c r="E143" s="322">
        <v>36</v>
      </c>
      <c r="F143" s="322">
        <v>18</v>
      </c>
    </row>
    <row r="144" spans="2:6" x14ac:dyDescent="0.3">
      <c r="B144" s="321">
        <v>90</v>
      </c>
      <c r="C144" s="322">
        <v>14</v>
      </c>
      <c r="D144" s="322">
        <v>22</v>
      </c>
      <c r="E144" s="322">
        <v>36</v>
      </c>
      <c r="F144" s="322">
        <v>18</v>
      </c>
    </row>
    <row r="145" spans="2:6" x14ac:dyDescent="0.3">
      <c r="B145" s="321">
        <v>91</v>
      </c>
      <c r="C145" s="322">
        <v>14</v>
      </c>
      <c r="D145" s="322">
        <v>23</v>
      </c>
      <c r="E145" s="322">
        <v>36</v>
      </c>
      <c r="F145" s="322">
        <v>18</v>
      </c>
    </row>
    <row r="146" spans="2:6" x14ac:dyDescent="0.3">
      <c r="B146" s="321">
        <v>92</v>
      </c>
      <c r="C146" s="322">
        <v>14</v>
      </c>
      <c r="D146" s="322">
        <v>23</v>
      </c>
      <c r="E146" s="322">
        <v>37</v>
      </c>
      <c r="F146" s="322">
        <v>18</v>
      </c>
    </row>
    <row r="147" spans="2:6" x14ac:dyDescent="0.3">
      <c r="B147" s="321">
        <v>93</v>
      </c>
      <c r="C147" s="322">
        <v>14</v>
      </c>
      <c r="D147" s="322">
        <v>23</v>
      </c>
      <c r="E147" s="322">
        <v>37</v>
      </c>
      <c r="F147" s="322">
        <v>19</v>
      </c>
    </row>
    <row r="148" spans="2:6" x14ac:dyDescent="0.3">
      <c r="B148" s="321">
        <v>94</v>
      </c>
      <c r="C148" s="322">
        <v>14</v>
      </c>
      <c r="D148" s="322">
        <v>24</v>
      </c>
      <c r="E148" s="322">
        <v>37</v>
      </c>
      <c r="F148" s="322">
        <v>19</v>
      </c>
    </row>
    <row r="149" spans="2:6" x14ac:dyDescent="0.3">
      <c r="B149" s="321">
        <v>95</v>
      </c>
      <c r="C149" s="322">
        <v>14</v>
      </c>
      <c r="D149" s="322">
        <v>24</v>
      </c>
      <c r="E149" s="322">
        <v>38</v>
      </c>
      <c r="F149" s="322">
        <v>19</v>
      </c>
    </row>
    <row r="150" spans="2:6" x14ac:dyDescent="0.3">
      <c r="B150" s="321">
        <v>96</v>
      </c>
      <c r="C150" s="322">
        <v>14</v>
      </c>
      <c r="D150" s="322">
        <v>24</v>
      </c>
      <c r="E150" s="322">
        <v>39</v>
      </c>
      <c r="F150" s="322">
        <v>19</v>
      </c>
    </row>
    <row r="151" spans="2:6" x14ac:dyDescent="0.3">
      <c r="B151" s="321">
        <v>97</v>
      </c>
      <c r="C151" s="322">
        <v>15</v>
      </c>
      <c r="D151" s="322">
        <v>24</v>
      </c>
      <c r="E151" s="322">
        <v>39</v>
      </c>
      <c r="F151" s="322">
        <v>19</v>
      </c>
    </row>
    <row r="152" spans="2:6" x14ac:dyDescent="0.3">
      <c r="B152" s="321">
        <v>98</v>
      </c>
      <c r="C152" s="322">
        <v>15</v>
      </c>
      <c r="D152" s="322">
        <v>25</v>
      </c>
      <c r="E152" s="322">
        <v>39</v>
      </c>
      <c r="F152" s="322">
        <v>19</v>
      </c>
    </row>
    <row r="153" spans="2:6" x14ac:dyDescent="0.3">
      <c r="B153" s="321">
        <v>99</v>
      </c>
      <c r="C153" s="322">
        <v>15</v>
      </c>
      <c r="D153" s="322">
        <v>25</v>
      </c>
      <c r="E153" s="322">
        <v>40</v>
      </c>
      <c r="F153" s="322">
        <v>19</v>
      </c>
    </row>
    <row r="154" spans="2:6" x14ac:dyDescent="0.3">
      <c r="B154" s="321">
        <v>100</v>
      </c>
      <c r="C154" s="322">
        <v>15</v>
      </c>
      <c r="D154" s="322">
        <v>25</v>
      </c>
      <c r="E154" s="322">
        <v>40</v>
      </c>
      <c r="F154" s="322">
        <v>20</v>
      </c>
    </row>
    <row r="155" spans="2:6" x14ac:dyDescent="0.3">
      <c r="B155" s="321">
        <v>101</v>
      </c>
      <c r="C155" s="322">
        <v>15</v>
      </c>
      <c r="D155" s="322">
        <v>25</v>
      </c>
      <c r="E155" s="322">
        <v>41</v>
      </c>
      <c r="F155" s="322">
        <v>20</v>
      </c>
    </row>
    <row r="156" spans="2:6" x14ac:dyDescent="0.3">
      <c r="B156" s="321">
        <v>102</v>
      </c>
      <c r="C156" s="322">
        <v>15</v>
      </c>
      <c r="D156" s="322">
        <v>26</v>
      </c>
      <c r="E156" s="322">
        <v>41</v>
      </c>
      <c r="F156" s="322">
        <v>20</v>
      </c>
    </row>
    <row r="157" spans="2:6" x14ac:dyDescent="0.3">
      <c r="B157" s="321">
        <v>103</v>
      </c>
      <c r="C157" s="322">
        <v>15</v>
      </c>
      <c r="D157" s="322">
        <v>26</v>
      </c>
      <c r="E157" s="322">
        <v>41</v>
      </c>
      <c r="F157" s="322">
        <v>21</v>
      </c>
    </row>
    <row r="158" spans="2:6" x14ac:dyDescent="0.3">
      <c r="B158" s="321">
        <v>104</v>
      </c>
      <c r="C158" s="322">
        <v>16</v>
      </c>
      <c r="D158" s="322">
        <v>26</v>
      </c>
      <c r="E158" s="322">
        <v>41</v>
      </c>
      <c r="F158" s="322">
        <v>21</v>
      </c>
    </row>
    <row r="159" spans="2:6" x14ac:dyDescent="0.3">
      <c r="B159" s="321">
        <v>105</v>
      </c>
      <c r="C159" s="322">
        <v>16</v>
      </c>
      <c r="D159" s="322">
        <v>26</v>
      </c>
      <c r="E159" s="322">
        <v>42</v>
      </c>
      <c r="F159" s="322">
        <v>21</v>
      </c>
    </row>
    <row r="160" spans="2:6" x14ac:dyDescent="0.3">
      <c r="B160" s="321">
        <v>106</v>
      </c>
      <c r="C160" s="322">
        <v>16</v>
      </c>
      <c r="D160" s="322">
        <v>27</v>
      </c>
      <c r="E160" s="322">
        <v>42</v>
      </c>
      <c r="F160" s="322">
        <v>21</v>
      </c>
    </row>
    <row r="161" spans="2:6" x14ac:dyDescent="0.3">
      <c r="B161" s="321">
        <v>107</v>
      </c>
      <c r="C161" s="322">
        <v>16</v>
      </c>
      <c r="D161" s="322">
        <v>27</v>
      </c>
      <c r="E161" s="322">
        <v>43</v>
      </c>
      <c r="F161" s="322">
        <v>21</v>
      </c>
    </row>
    <row r="162" spans="2:6" x14ac:dyDescent="0.3">
      <c r="B162" s="321">
        <v>108</v>
      </c>
      <c r="C162" s="322">
        <v>16</v>
      </c>
      <c r="D162" s="322">
        <v>27</v>
      </c>
      <c r="E162" s="322">
        <v>43</v>
      </c>
      <c r="F162" s="322">
        <v>22</v>
      </c>
    </row>
    <row r="163" spans="2:6" x14ac:dyDescent="0.3">
      <c r="B163" s="321">
        <v>109</v>
      </c>
      <c r="C163" s="322">
        <v>16</v>
      </c>
      <c r="D163" s="322">
        <v>27</v>
      </c>
      <c r="E163" s="322">
        <v>44</v>
      </c>
      <c r="F163" s="322">
        <v>22</v>
      </c>
    </row>
    <row r="164" spans="2:6" x14ac:dyDescent="0.3">
      <c r="B164" s="321">
        <v>110</v>
      </c>
      <c r="C164" s="322">
        <v>17</v>
      </c>
      <c r="D164" s="322">
        <v>27</v>
      </c>
      <c r="E164" s="322">
        <v>44</v>
      </c>
      <c r="F164" s="322">
        <v>22</v>
      </c>
    </row>
    <row r="165" spans="2:6" x14ac:dyDescent="0.3">
      <c r="B165" s="321">
        <v>111</v>
      </c>
      <c r="C165" s="322">
        <v>17</v>
      </c>
      <c r="D165" s="322">
        <v>28</v>
      </c>
      <c r="E165" s="322">
        <v>44</v>
      </c>
      <c r="F165" s="322">
        <v>22</v>
      </c>
    </row>
    <row r="166" spans="2:6" x14ac:dyDescent="0.3">
      <c r="B166" s="321">
        <v>112</v>
      </c>
      <c r="C166" s="322">
        <v>17</v>
      </c>
      <c r="D166" s="322">
        <v>28</v>
      </c>
      <c r="E166" s="322">
        <v>45</v>
      </c>
      <c r="F166" s="322">
        <v>22</v>
      </c>
    </row>
    <row r="167" spans="2:6" x14ac:dyDescent="0.3">
      <c r="B167" s="321">
        <v>113</v>
      </c>
      <c r="C167" s="322">
        <v>17</v>
      </c>
      <c r="D167" s="322">
        <v>28</v>
      </c>
      <c r="E167" s="322">
        <v>45</v>
      </c>
      <c r="F167" s="322">
        <v>23</v>
      </c>
    </row>
    <row r="168" spans="2:6" x14ac:dyDescent="0.3">
      <c r="B168" s="321">
        <v>114</v>
      </c>
      <c r="C168" s="322">
        <v>17</v>
      </c>
      <c r="D168" s="322">
        <v>29</v>
      </c>
      <c r="E168" s="322">
        <v>45</v>
      </c>
      <c r="F168" s="322">
        <v>23</v>
      </c>
    </row>
    <row r="169" spans="2:6" x14ac:dyDescent="0.3">
      <c r="B169" s="321">
        <v>115</v>
      </c>
      <c r="C169" s="322">
        <v>17</v>
      </c>
      <c r="D169" s="322">
        <v>29</v>
      </c>
      <c r="E169" s="322">
        <v>46</v>
      </c>
      <c r="F169" s="322">
        <v>23</v>
      </c>
    </row>
    <row r="170" spans="2:6" x14ac:dyDescent="0.3">
      <c r="B170" s="321">
        <v>116</v>
      </c>
      <c r="C170" s="322">
        <v>17</v>
      </c>
      <c r="D170" s="322">
        <v>29</v>
      </c>
      <c r="E170" s="322">
        <v>47</v>
      </c>
      <c r="F170" s="322">
        <v>23</v>
      </c>
    </row>
    <row r="171" spans="2:6" x14ac:dyDescent="0.3">
      <c r="B171" s="321">
        <v>117</v>
      </c>
      <c r="C171" s="322">
        <v>18</v>
      </c>
      <c r="D171" s="322">
        <v>29</v>
      </c>
      <c r="E171" s="322">
        <v>47</v>
      </c>
      <c r="F171" s="322">
        <v>23</v>
      </c>
    </row>
    <row r="172" spans="2:6" x14ac:dyDescent="0.3">
      <c r="B172" s="321">
        <v>118</v>
      </c>
      <c r="C172" s="322">
        <v>18</v>
      </c>
      <c r="D172" s="322">
        <v>30</v>
      </c>
      <c r="E172" s="322">
        <v>47</v>
      </c>
      <c r="F172" s="322">
        <v>23</v>
      </c>
    </row>
    <row r="173" spans="2:6" x14ac:dyDescent="0.3">
      <c r="B173" s="321">
        <v>119</v>
      </c>
      <c r="C173" s="322">
        <v>18</v>
      </c>
      <c r="D173" s="322">
        <v>30</v>
      </c>
      <c r="E173" s="322">
        <v>48</v>
      </c>
      <c r="F173" s="322">
        <v>23</v>
      </c>
    </row>
    <row r="174" spans="2:6" x14ac:dyDescent="0.3">
      <c r="B174" s="321">
        <v>120</v>
      </c>
      <c r="C174" s="322">
        <v>18</v>
      </c>
      <c r="D174" s="322">
        <v>30</v>
      </c>
      <c r="E174" s="322">
        <v>48</v>
      </c>
      <c r="F174" s="322">
        <v>24</v>
      </c>
    </row>
    <row r="175" spans="2:6" x14ac:dyDescent="0.3">
      <c r="B175" s="321">
        <v>121</v>
      </c>
      <c r="C175" s="322">
        <v>18</v>
      </c>
      <c r="D175" s="322">
        <v>30</v>
      </c>
      <c r="E175" s="322">
        <v>49</v>
      </c>
      <c r="F175" s="322">
        <v>24</v>
      </c>
    </row>
    <row r="176" spans="2:6" x14ac:dyDescent="0.3">
      <c r="B176" s="321">
        <v>122</v>
      </c>
      <c r="C176" s="322">
        <v>18</v>
      </c>
      <c r="D176" s="322">
        <v>31</v>
      </c>
      <c r="E176" s="322">
        <v>49</v>
      </c>
      <c r="F176" s="322">
        <v>24</v>
      </c>
    </row>
    <row r="177" spans="2:6" x14ac:dyDescent="0.3">
      <c r="B177" s="321">
        <v>123</v>
      </c>
      <c r="C177" s="322">
        <v>18</v>
      </c>
      <c r="D177" s="322">
        <v>31</v>
      </c>
      <c r="E177" s="322">
        <v>49</v>
      </c>
      <c r="F177" s="322">
        <v>25</v>
      </c>
    </row>
    <row r="178" spans="2:6" x14ac:dyDescent="0.3">
      <c r="B178" s="321">
        <v>124</v>
      </c>
      <c r="C178" s="322">
        <v>19</v>
      </c>
      <c r="D178" s="322">
        <v>31</v>
      </c>
      <c r="E178" s="322">
        <v>49</v>
      </c>
      <c r="F178" s="322">
        <v>25</v>
      </c>
    </row>
    <row r="179" spans="2:6" x14ac:dyDescent="0.3">
      <c r="B179" s="321">
        <v>125</v>
      </c>
      <c r="C179" s="322">
        <v>19</v>
      </c>
      <c r="D179" s="322">
        <v>31</v>
      </c>
      <c r="E179" s="322">
        <v>50</v>
      </c>
      <c r="F179" s="322">
        <v>25</v>
      </c>
    </row>
    <row r="180" spans="2:6" x14ac:dyDescent="0.3">
      <c r="B180" s="321">
        <v>126</v>
      </c>
      <c r="C180" s="322">
        <v>19</v>
      </c>
      <c r="D180" s="322">
        <v>32</v>
      </c>
      <c r="E180" s="322">
        <v>50</v>
      </c>
      <c r="F180" s="322">
        <v>25</v>
      </c>
    </row>
    <row r="181" spans="2:6" x14ac:dyDescent="0.3">
      <c r="B181" s="321">
        <v>127</v>
      </c>
      <c r="C181" s="322">
        <v>19</v>
      </c>
      <c r="D181" s="322">
        <v>32</v>
      </c>
      <c r="E181" s="322">
        <v>51</v>
      </c>
      <c r="F181" s="322">
        <v>25</v>
      </c>
    </row>
    <row r="182" spans="2:6" x14ac:dyDescent="0.3">
      <c r="B182" s="321">
        <v>128</v>
      </c>
      <c r="C182" s="322">
        <v>19</v>
      </c>
      <c r="D182" s="322">
        <v>32</v>
      </c>
      <c r="E182" s="322">
        <v>51</v>
      </c>
      <c r="F182" s="322">
        <v>26</v>
      </c>
    </row>
    <row r="183" spans="2:6" x14ac:dyDescent="0.3">
      <c r="B183" s="321">
        <v>129</v>
      </c>
      <c r="C183" s="322">
        <v>19</v>
      </c>
      <c r="D183" s="322">
        <v>32</v>
      </c>
      <c r="E183" s="322">
        <v>52</v>
      </c>
      <c r="F183" s="322">
        <v>26</v>
      </c>
    </row>
    <row r="184" spans="2:6" x14ac:dyDescent="0.3">
      <c r="B184" s="321">
        <v>130</v>
      </c>
      <c r="C184" s="322">
        <v>20</v>
      </c>
      <c r="D184" s="322">
        <v>32</v>
      </c>
      <c r="E184" s="322">
        <v>52</v>
      </c>
      <c r="F184" s="322">
        <v>26</v>
      </c>
    </row>
    <row r="185" spans="2:6" x14ac:dyDescent="0.3">
      <c r="B185" s="321">
        <v>131</v>
      </c>
      <c r="C185" s="322">
        <v>20</v>
      </c>
      <c r="D185" s="322">
        <v>33</v>
      </c>
      <c r="E185" s="322">
        <v>52</v>
      </c>
      <c r="F185" s="322">
        <v>26</v>
      </c>
    </row>
    <row r="186" spans="2:6" x14ac:dyDescent="0.3">
      <c r="B186" s="321">
        <v>132</v>
      </c>
      <c r="C186" s="322">
        <v>20</v>
      </c>
      <c r="D186" s="322">
        <v>33</v>
      </c>
      <c r="E186" s="322">
        <v>53</v>
      </c>
      <c r="F186" s="322">
        <v>26</v>
      </c>
    </row>
    <row r="187" spans="2:6" x14ac:dyDescent="0.3">
      <c r="B187" s="321">
        <v>133</v>
      </c>
      <c r="C187" s="322">
        <v>20</v>
      </c>
      <c r="D187" s="322">
        <v>33</v>
      </c>
      <c r="E187" s="322">
        <v>53</v>
      </c>
      <c r="F187" s="322">
        <v>27</v>
      </c>
    </row>
    <row r="188" spans="2:6" x14ac:dyDescent="0.3">
      <c r="B188" s="321">
        <v>134</v>
      </c>
      <c r="C188" s="322">
        <v>20</v>
      </c>
      <c r="D188" s="322">
        <v>34</v>
      </c>
      <c r="E188" s="322">
        <v>53</v>
      </c>
      <c r="F188" s="322">
        <v>27</v>
      </c>
    </row>
    <row r="189" spans="2:6" x14ac:dyDescent="0.3">
      <c r="B189" s="321">
        <v>135</v>
      </c>
      <c r="C189" s="322">
        <v>20</v>
      </c>
      <c r="D189" s="322">
        <v>34</v>
      </c>
      <c r="E189" s="322">
        <v>54</v>
      </c>
      <c r="F189" s="322">
        <v>27</v>
      </c>
    </row>
    <row r="190" spans="2:6" x14ac:dyDescent="0.3">
      <c r="B190" s="321">
        <v>136</v>
      </c>
      <c r="C190" s="322">
        <v>20</v>
      </c>
      <c r="D190" s="322">
        <v>34</v>
      </c>
      <c r="E190" s="322">
        <v>55</v>
      </c>
      <c r="F190" s="322">
        <v>27</v>
      </c>
    </row>
    <row r="191" spans="2:6" x14ac:dyDescent="0.3">
      <c r="B191" s="321">
        <v>137</v>
      </c>
      <c r="C191" s="322">
        <v>21</v>
      </c>
      <c r="D191" s="322">
        <v>34</v>
      </c>
      <c r="E191" s="322">
        <v>55</v>
      </c>
      <c r="F191" s="322">
        <v>27</v>
      </c>
    </row>
    <row r="192" spans="2:6" x14ac:dyDescent="0.3">
      <c r="B192" s="321">
        <v>138</v>
      </c>
      <c r="C192" s="322">
        <v>21</v>
      </c>
      <c r="D192" s="322">
        <v>35</v>
      </c>
      <c r="E192" s="322">
        <v>55</v>
      </c>
      <c r="F192" s="322">
        <v>27</v>
      </c>
    </row>
    <row r="193" spans="2:6" x14ac:dyDescent="0.3">
      <c r="B193" s="321">
        <v>139</v>
      </c>
      <c r="C193" s="322">
        <v>21</v>
      </c>
      <c r="D193" s="322">
        <v>35</v>
      </c>
      <c r="E193" s="322">
        <v>56</v>
      </c>
      <c r="F193" s="322">
        <v>27</v>
      </c>
    </row>
    <row r="194" spans="2:6" x14ac:dyDescent="0.3">
      <c r="B194" s="321">
        <v>140</v>
      </c>
      <c r="C194" s="322">
        <v>21</v>
      </c>
      <c r="D194" s="322">
        <v>35</v>
      </c>
      <c r="E194" s="322">
        <v>56</v>
      </c>
      <c r="F194" s="322">
        <v>28</v>
      </c>
    </row>
    <row r="195" spans="2:6" x14ac:dyDescent="0.3">
      <c r="B195" s="321">
        <v>141</v>
      </c>
      <c r="C195" s="322">
        <v>21</v>
      </c>
      <c r="D195" s="322">
        <v>35</v>
      </c>
      <c r="E195" s="322">
        <v>57</v>
      </c>
      <c r="F195" s="322">
        <v>28</v>
      </c>
    </row>
    <row r="196" spans="2:6" x14ac:dyDescent="0.3">
      <c r="B196" s="321">
        <v>142</v>
      </c>
      <c r="C196" s="322">
        <v>21</v>
      </c>
      <c r="D196" s="322">
        <v>36</v>
      </c>
      <c r="E196" s="322">
        <v>57</v>
      </c>
      <c r="F196" s="322">
        <v>28</v>
      </c>
    </row>
    <row r="197" spans="2:6" x14ac:dyDescent="0.3">
      <c r="B197" s="321">
        <v>143</v>
      </c>
      <c r="C197" s="322">
        <v>21</v>
      </c>
      <c r="D197" s="322">
        <v>36</v>
      </c>
      <c r="E197" s="322">
        <v>57</v>
      </c>
      <c r="F197" s="322">
        <v>29</v>
      </c>
    </row>
    <row r="198" spans="2:6" x14ac:dyDescent="0.3">
      <c r="B198" s="321">
        <v>144</v>
      </c>
      <c r="C198" s="322">
        <v>22</v>
      </c>
      <c r="D198" s="322">
        <v>36</v>
      </c>
      <c r="E198" s="322">
        <v>57</v>
      </c>
      <c r="F198" s="322">
        <v>29</v>
      </c>
    </row>
    <row r="199" spans="2:6" x14ac:dyDescent="0.3">
      <c r="B199" s="321">
        <v>145</v>
      </c>
      <c r="C199" s="322">
        <v>22</v>
      </c>
      <c r="D199" s="322">
        <v>36</v>
      </c>
      <c r="E199" s="322">
        <v>58</v>
      </c>
      <c r="F199" s="322">
        <v>29</v>
      </c>
    </row>
    <row r="200" spans="2:6" x14ac:dyDescent="0.3">
      <c r="B200" s="321">
        <v>146</v>
      </c>
      <c r="C200" s="322">
        <v>22</v>
      </c>
      <c r="D200" s="322">
        <v>37</v>
      </c>
      <c r="E200" s="322">
        <v>58</v>
      </c>
      <c r="F200" s="322">
        <v>29</v>
      </c>
    </row>
    <row r="201" spans="2:6" x14ac:dyDescent="0.3">
      <c r="B201" s="321">
        <v>147</v>
      </c>
      <c r="C201" s="322">
        <v>22</v>
      </c>
      <c r="D201" s="322">
        <v>37</v>
      </c>
      <c r="E201" s="322">
        <v>59</v>
      </c>
      <c r="F201" s="322">
        <v>29</v>
      </c>
    </row>
    <row r="202" spans="2:6" x14ac:dyDescent="0.3">
      <c r="B202" s="321">
        <v>148</v>
      </c>
      <c r="C202" s="322">
        <v>22</v>
      </c>
      <c r="D202" s="322">
        <v>37</v>
      </c>
      <c r="E202" s="322">
        <v>59</v>
      </c>
      <c r="F202" s="322">
        <v>30</v>
      </c>
    </row>
    <row r="203" spans="2:6" x14ac:dyDescent="0.3">
      <c r="B203" s="321">
        <v>149</v>
      </c>
      <c r="C203" s="322">
        <v>22</v>
      </c>
      <c r="D203" s="322">
        <v>37</v>
      </c>
      <c r="E203" s="322">
        <v>60</v>
      </c>
      <c r="F203" s="322">
        <v>30</v>
      </c>
    </row>
    <row r="204" spans="2:6" x14ac:dyDescent="0.3">
      <c r="B204" s="321">
        <v>150</v>
      </c>
      <c r="C204" s="322">
        <v>23</v>
      </c>
      <c r="D204" s="322">
        <v>37</v>
      </c>
      <c r="E204" s="322">
        <v>60</v>
      </c>
      <c r="F204" s="322">
        <v>30</v>
      </c>
    </row>
    <row r="205" spans="2:6" x14ac:dyDescent="0.3">
      <c r="B205" s="321">
        <v>151</v>
      </c>
      <c r="C205" s="322">
        <v>23</v>
      </c>
      <c r="D205" s="322">
        <v>38</v>
      </c>
      <c r="E205" s="322">
        <v>60</v>
      </c>
      <c r="F205" s="322">
        <v>30</v>
      </c>
    </row>
    <row r="206" spans="2:6" x14ac:dyDescent="0.3">
      <c r="B206" s="321">
        <v>152</v>
      </c>
      <c r="C206" s="322">
        <v>23</v>
      </c>
      <c r="D206" s="322">
        <v>38</v>
      </c>
      <c r="E206" s="322">
        <v>61</v>
      </c>
      <c r="F206" s="322">
        <v>30</v>
      </c>
    </row>
    <row r="207" spans="2:6" x14ac:dyDescent="0.3">
      <c r="B207" s="321">
        <v>153</v>
      </c>
      <c r="C207" s="322">
        <v>23</v>
      </c>
      <c r="D207" s="322">
        <v>38</v>
      </c>
      <c r="E207" s="322">
        <v>61</v>
      </c>
      <c r="F207" s="322">
        <v>31</v>
      </c>
    </row>
    <row r="208" spans="2:6" x14ac:dyDescent="0.3">
      <c r="B208" s="321">
        <v>154</v>
      </c>
      <c r="C208" s="322">
        <v>23</v>
      </c>
      <c r="D208" s="322">
        <v>39</v>
      </c>
      <c r="E208" s="322">
        <v>61</v>
      </c>
      <c r="F208" s="322">
        <v>31</v>
      </c>
    </row>
    <row r="209" spans="2:6" x14ac:dyDescent="0.3">
      <c r="B209" s="321">
        <v>155</v>
      </c>
      <c r="C209" s="322">
        <v>23</v>
      </c>
      <c r="D209" s="322">
        <v>39</v>
      </c>
      <c r="E209" s="322">
        <v>62</v>
      </c>
      <c r="F209" s="322">
        <v>31</v>
      </c>
    </row>
    <row r="210" spans="2:6" x14ac:dyDescent="0.3">
      <c r="B210" s="321">
        <v>156</v>
      </c>
      <c r="C210" s="322">
        <v>23</v>
      </c>
      <c r="D210" s="322">
        <v>39</v>
      </c>
      <c r="E210" s="322">
        <v>63</v>
      </c>
      <c r="F210" s="322">
        <v>31</v>
      </c>
    </row>
    <row r="211" spans="2:6" x14ac:dyDescent="0.3">
      <c r="B211" s="321">
        <v>157</v>
      </c>
      <c r="C211" s="322">
        <v>24</v>
      </c>
      <c r="D211" s="322">
        <v>39</v>
      </c>
      <c r="E211" s="322">
        <v>63</v>
      </c>
      <c r="F211" s="322">
        <v>31</v>
      </c>
    </row>
    <row r="212" spans="2:6" x14ac:dyDescent="0.3">
      <c r="B212" s="321">
        <v>158</v>
      </c>
      <c r="C212" s="322">
        <v>24</v>
      </c>
      <c r="D212" s="322">
        <v>40</v>
      </c>
      <c r="E212" s="322">
        <v>63</v>
      </c>
      <c r="F212" s="322">
        <v>31</v>
      </c>
    </row>
    <row r="213" spans="2:6" x14ac:dyDescent="0.3">
      <c r="B213" s="321">
        <v>159</v>
      </c>
      <c r="C213" s="322">
        <v>24</v>
      </c>
      <c r="D213" s="322">
        <v>40</v>
      </c>
      <c r="E213" s="322">
        <v>64</v>
      </c>
      <c r="F213" s="322">
        <v>31</v>
      </c>
    </row>
    <row r="214" spans="2:6" x14ac:dyDescent="0.3">
      <c r="B214" s="321">
        <v>160</v>
      </c>
      <c r="C214" s="322">
        <v>24</v>
      </c>
      <c r="D214" s="322">
        <v>40</v>
      </c>
      <c r="E214" s="322">
        <v>64</v>
      </c>
      <c r="F214" s="322">
        <v>32</v>
      </c>
    </row>
    <row r="215" spans="2:6" x14ac:dyDescent="0.3">
      <c r="B215" s="321">
        <v>161</v>
      </c>
      <c r="C215" s="322">
        <v>24</v>
      </c>
      <c r="D215" s="322">
        <v>40</v>
      </c>
      <c r="E215" s="322">
        <v>65</v>
      </c>
      <c r="F215" s="322">
        <v>32</v>
      </c>
    </row>
    <row r="216" spans="2:6" x14ac:dyDescent="0.3">
      <c r="B216" s="321">
        <v>162</v>
      </c>
      <c r="C216" s="322">
        <v>24</v>
      </c>
      <c r="D216" s="322">
        <v>41</v>
      </c>
      <c r="E216" s="322">
        <v>65</v>
      </c>
      <c r="F216" s="322">
        <v>32</v>
      </c>
    </row>
    <row r="217" spans="2:6" x14ac:dyDescent="0.3">
      <c r="B217" s="321">
        <v>163</v>
      </c>
      <c r="C217" s="322">
        <v>24</v>
      </c>
      <c r="D217" s="322">
        <v>41</v>
      </c>
      <c r="E217" s="322">
        <v>65</v>
      </c>
      <c r="F217" s="322">
        <v>33</v>
      </c>
    </row>
    <row r="218" spans="2:6" x14ac:dyDescent="0.3">
      <c r="B218" s="321">
        <v>164</v>
      </c>
      <c r="C218" s="322">
        <v>25</v>
      </c>
      <c r="D218" s="322">
        <v>41</v>
      </c>
      <c r="E218" s="322">
        <v>65</v>
      </c>
      <c r="F218" s="322">
        <v>33</v>
      </c>
    </row>
    <row r="219" spans="2:6" x14ac:dyDescent="0.3">
      <c r="B219" s="321">
        <v>165</v>
      </c>
      <c r="C219" s="322">
        <v>25</v>
      </c>
      <c r="D219" s="322">
        <v>41</v>
      </c>
      <c r="E219" s="322">
        <v>66</v>
      </c>
      <c r="F219" s="322">
        <v>33</v>
      </c>
    </row>
    <row r="220" spans="2:6" x14ac:dyDescent="0.3">
      <c r="B220" s="321">
        <v>166</v>
      </c>
      <c r="C220" s="322">
        <v>25</v>
      </c>
      <c r="D220" s="322">
        <v>42</v>
      </c>
      <c r="E220" s="322">
        <v>66</v>
      </c>
      <c r="F220" s="322">
        <v>33</v>
      </c>
    </row>
    <row r="221" spans="2:6" x14ac:dyDescent="0.3">
      <c r="B221" s="321">
        <v>167</v>
      </c>
      <c r="C221" s="322">
        <v>25</v>
      </c>
      <c r="D221" s="322">
        <v>42</v>
      </c>
      <c r="E221" s="322">
        <v>67</v>
      </c>
      <c r="F221" s="322">
        <v>33</v>
      </c>
    </row>
    <row r="222" spans="2:6" x14ac:dyDescent="0.3">
      <c r="B222" s="321">
        <v>168</v>
      </c>
      <c r="C222" s="322">
        <v>25</v>
      </c>
      <c r="D222" s="322">
        <v>42</v>
      </c>
      <c r="E222" s="322">
        <v>67</v>
      </c>
      <c r="F222" s="322">
        <v>34</v>
      </c>
    </row>
    <row r="223" spans="2:6" x14ac:dyDescent="0.3">
      <c r="B223" s="321">
        <v>169</v>
      </c>
      <c r="C223" s="322">
        <v>25</v>
      </c>
      <c r="D223" s="322">
        <v>42</v>
      </c>
      <c r="E223" s="322">
        <v>68</v>
      </c>
      <c r="F223" s="322">
        <v>34</v>
      </c>
    </row>
    <row r="224" spans="2:6" x14ac:dyDescent="0.3">
      <c r="B224" s="321">
        <v>170</v>
      </c>
      <c r="C224" s="322">
        <v>26</v>
      </c>
      <c r="D224" s="322">
        <v>42</v>
      </c>
      <c r="E224" s="322">
        <v>68</v>
      </c>
      <c r="F224" s="322">
        <v>34</v>
      </c>
    </row>
    <row r="225" spans="2:6" x14ac:dyDescent="0.3">
      <c r="B225" s="321">
        <v>171</v>
      </c>
      <c r="C225" s="322">
        <v>26</v>
      </c>
      <c r="D225" s="322">
        <v>43</v>
      </c>
      <c r="E225" s="322">
        <v>68</v>
      </c>
      <c r="F225" s="322">
        <v>34</v>
      </c>
    </row>
    <row r="226" spans="2:6" x14ac:dyDescent="0.3">
      <c r="B226" s="321">
        <v>172</v>
      </c>
      <c r="C226" s="322">
        <v>26</v>
      </c>
      <c r="D226" s="322">
        <v>43</v>
      </c>
      <c r="E226" s="322">
        <v>69</v>
      </c>
      <c r="F226" s="322">
        <v>34</v>
      </c>
    </row>
    <row r="227" spans="2:6" x14ac:dyDescent="0.3">
      <c r="B227" s="321">
        <v>173</v>
      </c>
      <c r="C227" s="322">
        <v>26</v>
      </c>
      <c r="D227" s="322">
        <v>43</v>
      </c>
      <c r="E227" s="322">
        <v>69</v>
      </c>
      <c r="F227" s="322">
        <v>35</v>
      </c>
    </row>
    <row r="228" spans="2:6" x14ac:dyDescent="0.3">
      <c r="B228" s="321">
        <v>174</v>
      </c>
      <c r="C228" s="322">
        <v>26</v>
      </c>
      <c r="D228" s="322">
        <v>44</v>
      </c>
      <c r="E228" s="322">
        <v>69</v>
      </c>
      <c r="F228" s="322">
        <v>35</v>
      </c>
    </row>
    <row r="229" spans="2:6" x14ac:dyDescent="0.3">
      <c r="B229" s="321">
        <v>175</v>
      </c>
      <c r="C229" s="322">
        <v>26</v>
      </c>
      <c r="D229" s="322">
        <v>44</v>
      </c>
      <c r="E229" s="322">
        <v>70</v>
      </c>
      <c r="F229" s="322">
        <v>35</v>
      </c>
    </row>
    <row r="230" spans="2:6" x14ac:dyDescent="0.3">
      <c r="B230" s="321">
        <v>176</v>
      </c>
      <c r="C230" s="322">
        <v>26</v>
      </c>
      <c r="D230" s="322">
        <v>44</v>
      </c>
      <c r="E230" s="322">
        <v>71</v>
      </c>
      <c r="F230" s="322">
        <v>35</v>
      </c>
    </row>
    <row r="231" spans="2:6" x14ac:dyDescent="0.3">
      <c r="B231" s="321">
        <v>177</v>
      </c>
      <c r="C231" s="322">
        <v>27</v>
      </c>
      <c r="D231" s="322">
        <v>44</v>
      </c>
      <c r="E231" s="322">
        <v>71</v>
      </c>
      <c r="F231" s="322">
        <v>35</v>
      </c>
    </row>
    <row r="232" spans="2:6" x14ac:dyDescent="0.3">
      <c r="B232" s="321">
        <v>178</v>
      </c>
      <c r="C232" s="322">
        <v>27</v>
      </c>
      <c r="D232" s="322">
        <v>45</v>
      </c>
      <c r="E232" s="322">
        <v>71</v>
      </c>
      <c r="F232" s="322">
        <v>35</v>
      </c>
    </row>
    <row r="233" spans="2:6" x14ac:dyDescent="0.3">
      <c r="B233" s="321">
        <v>179</v>
      </c>
      <c r="C233" s="322">
        <v>27</v>
      </c>
      <c r="D233" s="322">
        <v>45</v>
      </c>
      <c r="E233" s="322">
        <v>72</v>
      </c>
      <c r="F233" s="322">
        <v>35</v>
      </c>
    </row>
    <row r="234" spans="2:6" x14ac:dyDescent="0.3">
      <c r="B234" s="321">
        <v>180</v>
      </c>
      <c r="C234" s="322">
        <v>27</v>
      </c>
      <c r="D234" s="322">
        <v>45</v>
      </c>
      <c r="E234" s="322">
        <v>72</v>
      </c>
      <c r="F234" s="322">
        <v>36</v>
      </c>
    </row>
    <row r="235" spans="2:6" x14ac:dyDescent="0.3">
      <c r="B235" s="321">
        <v>181</v>
      </c>
      <c r="C235" s="322">
        <v>27</v>
      </c>
      <c r="D235" s="322">
        <v>45</v>
      </c>
      <c r="E235" s="322">
        <v>73</v>
      </c>
      <c r="F235" s="322">
        <v>36</v>
      </c>
    </row>
    <row r="236" spans="2:6" x14ac:dyDescent="0.3">
      <c r="B236" s="321">
        <v>182</v>
      </c>
      <c r="C236" s="322">
        <v>27</v>
      </c>
      <c r="D236" s="322">
        <v>46</v>
      </c>
      <c r="E236" s="322">
        <v>73</v>
      </c>
      <c r="F236" s="322">
        <v>36</v>
      </c>
    </row>
    <row r="237" spans="2:6" x14ac:dyDescent="0.3">
      <c r="B237" s="321">
        <v>183</v>
      </c>
      <c r="C237" s="322">
        <v>27</v>
      </c>
      <c r="D237" s="322">
        <v>46</v>
      </c>
      <c r="E237" s="322">
        <v>73</v>
      </c>
      <c r="F237" s="322">
        <v>37</v>
      </c>
    </row>
    <row r="238" spans="2:6" x14ac:dyDescent="0.3">
      <c r="B238" s="321">
        <v>184</v>
      </c>
      <c r="C238" s="322">
        <v>28</v>
      </c>
      <c r="D238" s="322">
        <v>46</v>
      </c>
      <c r="E238" s="322">
        <v>73</v>
      </c>
      <c r="F238" s="322">
        <v>37</v>
      </c>
    </row>
    <row r="239" spans="2:6" x14ac:dyDescent="0.3">
      <c r="B239" s="321">
        <v>185</v>
      </c>
      <c r="C239" s="322">
        <v>28</v>
      </c>
      <c r="D239" s="322">
        <v>46</v>
      </c>
      <c r="E239" s="322">
        <v>74</v>
      </c>
      <c r="F239" s="322">
        <v>37</v>
      </c>
    </row>
    <row r="240" spans="2:6" x14ac:dyDescent="0.3">
      <c r="B240" s="321">
        <v>186</v>
      </c>
      <c r="C240" s="322">
        <v>28</v>
      </c>
      <c r="D240" s="322">
        <v>47</v>
      </c>
      <c r="E240" s="322">
        <v>74</v>
      </c>
      <c r="F240" s="322">
        <v>37</v>
      </c>
    </row>
    <row r="241" spans="2:6" x14ac:dyDescent="0.3">
      <c r="B241" s="321">
        <v>187</v>
      </c>
      <c r="C241" s="322">
        <v>28</v>
      </c>
      <c r="D241" s="322">
        <v>47</v>
      </c>
      <c r="E241" s="322">
        <v>75</v>
      </c>
      <c r="F241" s="322">
        <v>37</v>
      </c>
    </row>
    <row r="242" spans="2:6" x14ac:dyDescent="0.3">
      <c r="B242" s="321">
        <v>188</v>
      </c>
      <c r="C242" s="322">
        <v>28</v>
      </c>
      <c r="D242" s="322">
        <v>47</v>
      </c>
      <c r="E242" s="322">
        <v>75</v>
      </c>
      <c r="F242" s="322">
        <v>38</v>
      </c>
    </row>
    <row r="243" spans="2:6" x14ac:dyDescent="0.3">
      <c r="B243" s="321">
        <v>189</v>
      </c>
      <c r="C243" s="322">
        <v>28</v>
      </c>
      <c r="D243" s="322">
        <v>47</v>
      </c>
      <c r="E243" s="322">
        <v>76</v>
      </c>
      <c r="F243" s="322">
        <v>38</v>
      </c>
    </row>
    <row r="244" spans="2:6" x14ac:dyDescent="0.3">
      <c r="B244" s="321">
        <v>190</v>
      </c>
      <c r="C244" s="322">
        <v>29</v>
      </c>
      <c r="D244" s="322">
        <v>47</v>
      </c>
      <c r="E244" s="322">
        <v>76</v>
      </c>
      <c r="F244" s="322">
        <v>38</v>
      </c>
    </row>
    <row r="245" spans="2:6" x14ac:dyDescent="0.3">
      <c r="B245" s="321">
        <v>191</v>
      </c>
      <c r="C245" s="322">
        <v>29</v>
      </c>
      <c r="D245" s="322">
        <v>48</v>
      </c>
      <c r="E245" s="322">
        <v>76</v>
      </c>
      <c r="F245" s="322">
        <v>38</v>
      </c>
    </row>
    <row r="246" spans="2:6" x14ac:dyDescent="0.3">
      <c r="B246" s="321">
        <v>192</v>
      </c>
      <c r="C246" s="322">
        <v>29</v>
      </c>
      <c r="D246" s="322">
        <v>48</v>
      </c>
      <c r="E246" s="322">
        <v>77</v>
      </c>
      <c r="F246" s="322">
        <v>38</v>
      </c>
    </row>
    <row r="247" spans="2:6" x14ac:dyDescent="0.3">
      <c r="B247" s="321">
        <v>193</v>
      </c>
      <c r="C247" s="322">
        <v>29</v>
      </c>
      <c r="D247" s="322">
        <v>48</v>
      </c>
      <c r="E247" s="322">
        <v>77</v>
      </c>
      <c r="F247" s="322">
        <v>39</v>
      </c>
    </row>
    <row r="248" spans="2:6" x14ac:dyDescent="0.3">
      <c r="B248" s="321">
        <v>194</v>
      </c>
      <c r="C248" s="322">
        <v>29</v>
      </c>
      <c r="D248" s="322">
        <v>49</v>
      </c>
      <c r="E248" s="322">
        <v>77</v>
      </c>
      <c r="F248" s="322">
        <v>39</v>
      </c>
    </row>
    <row r="249" spans="2:6" x14ac:dyDescent="0.3">
      <c r="B249" s="321">
        <v>195</v>
      </c>
      <c r="C249" s="322">
        <v>29</v>
      </c>
      <c r="D249" s="322">
        <v>49</v>
      </c>
      <c r="E249" s="322">
        <v>78</v>
      </c>
      <c r="F249" s="322">
        <v>39</v>
      </c>
    </row>
    <row r="250" spans="2:6" x14ac:dyDescent="0.3">
      <c r="B250" s="321">
        <v>196</v>
      </c>
      <c r="C250" s="322">
        <v>29</v>
      </c>
      <c r="D250" s="322">
        <v>49</v>
      </c>
      <c r="E250" s="322">
        <v>79</v>
      </c>
      <c r="F250" s="322">
        <v>39</v>
      </c>
    </row>
    <row r="251" spans="2:6" x14ac:dyDescent="0.3">
      <c r="B251" s="321">
        <v>197</v>
      </c>
      <c r="C251" s="322">
        <v>30</v>
      </c>
      <c r="D251" s="322">
        <v>49</v>
      </c>
      <c r="E251" s="322">
        <v>79</v>
      </c>
      <c r="F251" s="322">
        <v>39</v>
      </c>
    </row>
    <row r="252" spans="2:6" x14ac:dyDescent="0.3">
      <c r="B252" s="321">
        <v>198</v>
      </c>
      <c r="C252" s="322">
        <v>30</v>
      </c>
      <c r="D252" s="322">
        <v>50</v>
      </c>
      <c r="E252" s="322">
        <v>79</v>
      </c>
      <c r="F252" s="322">
        <v>39</v>
      </c>
    </row>
    <row r="253" spans="2:6" x14ac:dyDescent="0.3">
      <c r="B253" s="321">
        <v>199</v>
      </c>
      <c r="C253" s="322">
        <v>30</v>
      </c>
      <c r="D253" s="322">
        <v>50</v>
      </c>
      <c r="E253" s="322">
        <v>80</v>
      </c>
      <c r="F253" s="322">
        <v>39</v>
      </c>
    </row>
    <row r="254" spans="2:6" x14ac:dyDescent="0.3">
      <c r="B254" s="321">
        <v>200</v>
      </c>
      <c r="C254" s="322">
        <v>30</v>
      </c>
      <c r="D254" s="322">
        <v>50</v>
      </c>
      <c r="E254" s="322">
        <v>80</v>
      </c>
      <c r="F254" s="322">
        <v>40</v>
      </c>
    </row>
    <row r="255" spans="2:6" x14ac:dyDescent="0.3">
      <c r="B255" s="321">
        <v>201</v>
      </c>
      <c r="C255" s="322">
        <v>30</v>
      </c>
      <c r="D255" s="322">
        <v>50</v>
      </c>
      <c r="E255" s="322">
        <v>81</v>
      </c>
      <c r="F255" s="322">
        <v>40</v>
      </c>
    </row>
    <row r="256" spans="2:6" x14ac:dyDescent="0.3">
      <c r="B256" s="321">
        <v>202</v>
      </c>
      <c r="C256" s="322">
        <v>30</v>
      </c>
      <c r="D256" s="322">
        <v>51</v>
      </c>
      <c r="E256" s="322">
        <v>81</v>
      </c>
      <c r="F256" s="322">
        <v>40</v>
      </c>
    </row>
    <row r="257" spans="2:6" x14ac:dyDescent="0.3">
      <c r="B257" s="321">
        <v>203</v>
      </c>
      <c r="C257" s="322">
        <v>30</v>
      </c>
      <c r="D257" s="322">
        <v>51</v>
      </c>
      <c r="E257" s="322">
        <v>81</v>
      </c>
      <c r="F257" s="322">
        <v>41</v>
      </c>
    </row>
    <row r="258" spans="2:6" x14ac:dyDescent="0.3">
      <c r="B258" s="321">
        <v>204</v>
      </c>
      <c r="C258" s="322">
        <v>31</v>
      </c>
      <c r="D258" s="322">
        <v>51</v>
      </c>
      <c r="E258" s="322">
        <v>81</v>
      </c>
      <c r="F258" s="322">
        <v>41</v>
      </c>
    </row>
    <row r="259" spans="2:6" x14ac:dyDescent="0.3">
      <c r="B259" s="321">
        <v>205</v>
      </c>
      <c r="C259" s="322">
        <v>31</v>
      </c>
      <c r="D259" s="322">
        <v>51</v>
      </c>
      <c r="E259" s="322">
        <v>82</v>
      </c>
      <c r="F259" s="322">
        <v>41</v>
      </c>
    </row>
    <row r="260" spans="2:6" x14ac:dyDescent="0.3">
      <c r="B260" s="321">
        <v>206</v>
      </c>
      <c r="C260" s="322">
        <v>31</v>
      </c>
      <c r="D260" s="322">
        <v>52</v>
      </c>
      <c r="E260" s="322">
        <v>82</v>
      </c>
      <c r="F260" s="322">
        <v>41</v>
      </c>
    </row>
    <row r="261" spans="2:6" x14ac:dyDescent="0.3">
      <c r="B261" s="321">
        <v>207</v>
      </c>
      <c r="C261" s="322">
        <v>31</v>
      </c>
      <c r="D261" s="322">
        <v>52</v>
      </c>
      <c r="E261" s="322">
        <v>83</v>
      </c>
      <c r="F261" s="322">
        <v>41</v>
      </c>
    </row>
    <row r="262" spans="2:6" x14ac:dyDescent="0.3">
      <c r="B262" s="321">
        <v>208</v>
      </c>
      <c r="C262" s="322">
        <v>31</v>
      </c>
      <c r="D262" s="322">
        <v>52</v>
      </c>
      <c r="E262" s="322">
        <v>83</v>
      </c>
      <c r="F262" s="322">
        <v>42</v>
      </c>
    </row>
    <row r="263" spans="2:6" x14ac:dyDescent="0.3">
      <c r="B263" s="321">
        <v>209</v>
      </c>
      <c r="C263" s="322">
        <v>31</v>
      </c>
      <c r="D263" s="322">
        <v>52</v>
      </c>
      <c r="E263" s="322">
        <v>84</v>
      </c>
      <c r="F263" s="322">
        <v>42</v>
      </c>
    </row>
    <row r="264" spans="2:6" x14ac:dyDescent="0.3">
      <c r="B264" s="321">
        <v>210</v>
      </c>
      <c r="C264" s="322">
        <v>32</v>
      </c>
      <c r="D264" s="322">
        <v>52</v>
      </c>
      <c r="E264" s="322">
        <v>84</v>
      </c>
      <c r="F264" s="322">
        <v>42</v>
      </c>
    </row>
    <row r="265" spans="2:6" x14ac:dyDescent="0.3">
      <c r="B265" s="321">
        <v>211</v>
      </c>
      <c r="C265" s="322">
        <v>32</v>
      </c>
      <c r="D265" s="322">
        <v>53</v>
      </c>
      <c r="E265" s="322">
        <v>84</v>
      </c>
      <c r="F265" s="322">
        <v>42</v>
      </c>
    </row>
    <row r="266" spans="2:6" x14ac:dyDescent="0.3">
      <c r="B266" s="321">
        <v>212</v>
      </c>
      <c r="C266" s="322">
        <v>32</v>
      </c>
      <c r="D266" s="322">
        <v>53</v>
      </c>
      <c r="E266" s="322">
        <v>85</v>
      </c>
      <c r="F266" s="322">
        <v>42</v>
      </c>
    </row>
    <row r="267" spans="2:6" x14ac:dyDescent="0.3">
      <c r="B267" s="321">
        <v>213</v>
      </c>
      <c r="C267" s="322">
        <v>32</v>
      </c>
      <c r="D267" s="322">
        <v>53</v>
      </c>
      <c r="E267" s="322">
        <v>85</v>
      </c>
      <c r="F267" s="322">
        <v>43</v>
      </c>
    </row>
    <row r="268" spans="2:6" x14ac:dyDescent="0.3">
      <c r="B268" s="321">
        <v>214</v>
      </c>
      <c r="C268" s="322">
        <v>32</v>
      </c>
      <c r="D268" s="322">
        <v>54</v>
      </c>
      <c r="E268" s="322">
        <v>85</v>
      </c>
      <c r="F268" s="322">
        <v>43</v>
      </c>
    </row>
    <row r="269" spans="2:6" x14ac:dyDescent="0.3">
      <c r="B269" s="321">
        <v>215</v>
      </c>
      <c r="C269" s="322">
        <v>32</v>
      </c>
      <c r="D269" s="322">
        <v>54</v>
      </c>
      <c r="E269" s="322">
        <v>86</v>
      </c>
      <c r="F269" s="322">
        <v>43</v>
      </c>
    </row>
    <row r="270" spans="2:6" x14ac:dyDescent="0.3">
      <c r="B270" s="321">
        <v>216</v>
      </c>
      <c r="C270" s="322">
        <v>32</v>
      </c>
      <c r="D270" s="322">
        <v>54</v>
      </c>
      <c r="E270" s="322">
        <v>87</v>
      </c>
      <c r="F270" s="322">
        <v>43</v>
      </c>
    </row>
    <row r="271" spans="2:6" x14ac:dyDescent="0.3">
      <c r="B271" s="321">
        <v>217</v>
      </c>
      <c r="C271" s="322">
        <v>33</v>
      </c>
      <c r="D271" s="322">
        <v>54</v>
      </c>
      <c r="E271" s="322">
        <v>87</v>
      </c>
      <c r="F271" s="322">
        <v>43</v>
      </c>
    </row>
    <row r="272" spans="2:6" x14ac:dyDescent="0.3">
      <c r="B272" s="321">
        <v>218</v>
      </c>
      <c r="C272" s="322">
        <v>33</v>
      </c>
      <c r="D272" s="322">
        <v>55</v>
      </c>
      <c r="E272" s="322">
        <v>87</v>
      </c>
      <c r="F272" s="322">
        <v>43</v>
      </c>
    </row>
    <row r="273" spans="2:6" x14ac:dyDescent="0.3">
      <c r="B273" s="321">
        <v>219</v>
      </c>
      <c r="C273" s="322">
        <v>33</v>
      </c>
      <c r="D273" s="322">
        <v>55</v>
      </c>
      <c r="E273" s="322">
        <v>88</v>
      </c>
      <c r="F273" s="322">
        <v>43</v>
      </c>
    </row>
    <row r="274" spans="2:6" x14ac:dyDescent="0.3">
      <c r="B274" s="321">
        <v>220</v>
      </c>
      <c r="C274" s="322">
        <v>33</v>
      </c>
      <c r="D274" s="322">
        <v>55</v>
      </c>
      <c r="E274" s="322">
        <v>88</v>
      </c>
      <c r="F274" s="322">
        <v>44</v>
      </c>
    </row>
    <row r="275" spans="2:6" x14ac:dyDescent="0.3">
      <c r="B275" s="321">
        <v>221</v>
      </c>
      <c r="C275" s="322">
        <v>33</v>
      </c>
      <c r="D275" s="322">
        <v>55</v>
      </c>
      <c r="E275" s="322">
        <v>89</v>
      </c>
      <c r="F275" s="322">
        <v>44</v>
      </c>
    </row>
    <row r="276" spans="2:6" x14ac:dyDescent="0.3">
      <c r="B276" s="321">
        <v>222</v>
      </c>
      <c r="C276" s="322">
        <v>33</v>
      </c>
      <c r="D276" s="322">
        <v>56</v>
      </c>
      <c r="E276" s="322">
        <v>89</v>
      </c>
      <c r="F276" s="322">
        <v>44</v>
      </c>
    </row>
    <row r="277" spans="2:6" x14ac:dyDescent="0.3">
      <c r="B277" s="321">
        <v>223</v>
      </c>
      <c r="C277" s="322">
        <v>33</v>
      </c>
      <c r="D277" s="322">
        <v>56</v>
      </c>
      <c r="E277" s="322">
        <v>89</v>
      </c>
      <c r="F277" s="322">
        <v>45</v>
      </c>
    </row>
    <row r="278" spans="2:6" x14ac:dyDescent="0.3">
      <c r="B278" s="321">
        <v>224</v>
      </c>
      <c r="C278" s="322">
        <v>34</v>
      </c>
      <c r="D278" s="322">
        <v>56</v>
      </c>
      <c r="E278" s="322">
        <v>89</v>
      </c>
      <c r="F278" s="322">
        <v>45</v>
      </c>
    </row>
    <row r="279" spans="2:6" x14ac:dyDescent="0.3">
      <c r="B279" s="321">
        <v>225</v>
      </c>
      <c r="C279" s="322">
        <v>34</v>
      </c>
      <c r="D279" s="322">
        <v>56</v>
      </c>
      <c r="E279" s="322">
        <v>90</v>
      </c>
      <c r="F279" s="322">
        <v>45</v>
      </c>
    </row>
    <row r="280" spans="2:6" x14ac:dyDescent="0.3">
      <c r="B280" s="321">
        <v>226</v>
      </c>
      <c r="C280" s="322">
        <v>34</v>
      </c>
      <c r="D280" s="322">
        <v>57</v>
      </c>
      <c r="E280" s="322">
        <v>90</v>
      </c>
      <c r="F280" s="322">
        <v>45</v>
      </c>
    </row>
    <row r="281" spans="2:6" x14ac:dyDescent="0.3">
      <c r="B281" s="321">
        <v>227</v>
      </c>
      <c r="C281" s="322">
        <v>34</v>
      </c>
      <c r="D281" s="322">
        <v>57</v>
      </c>
      <c r="E281" s="322">
        <v>91</v>
      </c>
      <c r="F281" s="322">
        <v>45</v>
      </c>
    </row>
    <row r="282" spans="2:6" x14ac:dyDescent="0.3">
      <c r="B282" s="321">
        <v>228</v>
      </c>
      <c r="C282" s="322">
        <v>34</v>
      </c>
      <c r="D282" s="322">
        <v>57</v>
      </c>
      <c r="E282" s="322">
        <v>91</v>
      </c>
      <c r="F282" s="322">
        <v>46</v>
      </c>
    </row>
    <row r="283" spans="2:6" x14ac:dyDescent="0.3">
      <c r="B283" s="321">
        <v>229</v>
      </c>
      <c r="C283" s="322">
        <v>34</v>
      </c>
      <c r="D283" s="322">
        <v>57</v>
      </c>
      <c r="E283" s="322">
        <v>92</v>
      </c>
      <c r="F283" s="322">
        <v>46</v>
      </c>
    </row>
    <row r="284" spans="2:6" x14ac:dyDescent="0.3">
      <c r="B284" s="321">
        <v>230</v>
      </c>
      <c r="C284" s="322">
        <v>35</v>
      </c>
      <c r="D284" s="322">
        <v>57</v>
      </c>
      <c r="E284" s="322">
        <v>92</v>
      </c>
      <c r="F284" s="322">
        <v>46</v>
      </c>
    </row>
    <row r="285" spans="2:6" x14ac:dyDescent="0.3">
      <c r="B285" s="321">
        <v>231</v>
      </c>
      <c r="C285" s="322">
        <v>35</v>
      </c>
      <c r="D285" s="322">
        <v>58</v>
      </c>
      <c r="E285" s="322">
        <v>92</v>
      </c>
      <c r="F285" s="322">
        <v>46</v>
      </c>
    </row>
    <row r="286" spans="2:6" x14ac:dyDescent="0.3">
      <c r="B286" s="321">
        <v>232</v>
      </c>
      <c r="C286" s="322">
        <v>35</v>
      </c>
      <c r="D286" s="322">
        <v>58</v>
      </c>
      <c r="E286" s="322">
        <v>93</v>
      </c>
      <c r="F286" s="322">
        <v>46</v>
      </c>
    </row>
    <row r="287" spans="2:6" x14ac:dyDescent="0.3">
      <c r="B287" s="321">
        <v>233</v>
      </c>
      <c r="C287" s="322">
        <v>35</v>
      </c>
      <c r="D287" s="322">
        <v>58</v>
      </c>
      <c r="E287" s="322">
        <v>93</v>
      </c>
      <c r="F287" s="322">
        <v>47</v>
      </c>
    </row>
    <row r="288" spans="2:6" x14ac:dyDescent="0.3">
      <c r="B288" s="321">
        <v>234</v>
      </c>
      <c r="C288" s="322">
        <v>35</v>
      </c>
      <c r="D288" s="322">
        <v>59</v>
      </c>
      <c r="E288" s="322">
        <v>93</v>
      </c>
      <c r="F288" s="322">
        <v>47</v>
      </c>
    </row>
    <row r="289" spans="2:6" x14ac:dyDescent="0.3">
      <c r="B289" s="321">
        <v>235</v>
      </c>
      <c r="C289" s="322">
        <v>35</v>
      </c>
      <c r="D289" s="322">
        <v>59</v>
      </c>
      <c r="E289" s="322">
        <v>94</v>
      </c>
      <c r="F289" s="322">
        <v>47</v>
      </c>
    </row>
    <row r="290" spans="2:6" x14ac:dyDescent="0.3">
      <c r="B290" s="321">
        <v>236</v>
      </c>
      <c r="C290" s="322">
        <v>35</v>
      </c>
      <c r="D290" s="322">
        <v>59</v>
      </c>
      <c r="E290" s="322">
        <v>95</v>
      </c>
      <c r="F290" s="322">
        <v>47</v>
      </c>
    </row>
    <row r="291" spans="2:6" x14ac:dyDescent="0.3">
      <c r="B291" s="321">
        <v>237</v>
      </c>
      <c r="C291" s="322">
        <v>36</v>
      </c>
      <c r="D291" s="322">
        <v>59</v>
      </c>
      <c r="E291" s="322">
        <v>95</v>
      </c>
      <c r="F291" s="322">
        <v>47</v>
      </c>
    </row>
    <row r="292" spans="2:6" x14ac:dyDescent="0.3">
      <c r="B292" s="321">
        <v>238</v>
      </c>
      <c r="C292" s="322">
        <v>36</v>
      </c>
      <c r="D292" s="322">
        <v>60</v>
      </c>
      <c r="E292" s="322">
        <v>95</v>
      </c>
      <c r="F292" s="322">
        <v>47</v>
      </c>
    </row>
    <row r="293" spans="2:6" x14ac:dyDescent="0.3">
      <c r="B293" s="321">
        <v>239</v>
      </c>
      <c r="C293" s="322">
        <v>36</v>
      </c>
      <c r="D293" s="322">
        <v>60</v>
      </c>
      <c r="E293" s="322">
        <v>96</v>
      </c>
      <c r="F293" s="322">
        <v>47</v>
      </c>
    </row>
    <row r="294" spans="2:6" x14ac:dyDescent="0.3">
      <c r="B294" s="321">
        <v>240</v>
      </c>
      <c r="C294" s="322">
        <v>36</v>
      </c>
      <c r="D294" s="322">
        <v>60</v>
      </c>
      <c r="E294" s="322">
        <v>96</v>
      </c>
      <c r="F294" s="322">
        <v>48</v>
      </c>
    </row>
    <row r="295" spans="2:6" x14ac:dyDescent="0.3">
      <c r="B295" s="321">
        <v>241</v>
      </c>
      <c r="C295" s="322">
        <v>36</v>
      </c>
      <c r="D295" s="322">
        <v>60</v>
      </c>
      <c r="E295" s="322">
        <v>97</v>
      </c>
      <c r="F295" s="322">
        <v>48</v>
      </c>
    </row>
    <row r="296" spans="2:6" x14ac:dyDescent="0.3">
      <c r="B296" s="321">
        <v>242</v>
      </c>
      <c r="C296" s="322">
        <v>36</v>
      </c>
      <c r="D296" s="322">
        <v>61</v>
      </c>
      <c r="E296" s="322">
        <v>97</v>
      </c>
      <c r="F296" s="322">
        <v>48</v>
      </c>
    </row>
    <row r="297" spans="2:6" x14ac:dyDescent="0.3">
      <c r="B297" s="321">
        <v>243</v>
      </c>
      <c r="C297" s="322">
        <v>36</v>
      </c>
      <c r="D297" s="322">
        <v>61</v>
      </c>
      <c r="E297" s="322">
        <v>97</v>
      </c>
      <c r="F297" s="322">
        <v>49</v>
      </c>
    </row>
    <row r="298" spans="2:6" x14ac:dyDescent="0.3">
      <c r="B298" s="321">
        <v>244</v>
      </c>
      <c r="C298" s="322">
        <v>37</v>
      </c>
      <c r="D298" s="322">
        <v>61</v>
      </c>
      <c r="E298" s="322">
        <v>97</v>
      </c>
      <c r="F298" s="322">
        <v>49</v>
      </c>
    </row>
    <row r="299" spans="2:6" x14ac:dyDescent="0.3">
      <c r="B299" s="321">
        <v>245</v>
      </c>
      <c r="C299" s="322">
        <v>37</v>
      </c>
      <c r="D299" s="322">
        <v>61</v>
      </c>
      <c r="E299" s="322">
        <v>98</v>
      </c>
      <c r="F299" s="322">
        <v>49</v>
      </c>
    </row>
    <row r="300" spans="2:6" x14ac:dyDescent="0.3">
      <c r="B300" s="321">
        <v>246</v>
      </c>
      <c r="C300" s="322">
        <v>37</v>
      </c>
      <c r="D300" s="322">
        <v>62</v>
      </c>
      <c r="E300" s="322">
        <v>98</v>
      </c>
      <c r="F300" s="322">
        <v>49</v>
      </c>
    </row>
    <row r="301" spans="2:6" x14ac:dyDescent="0.3">
      <c r="B301" s="321">
        <v>247</v>
      </c>
      <c r="C301" s="322">
        <v>37</v>
      </c>
      <c r="D301" s="322">
        <v>62</v>
      </c>
      <c r="E301" s="322">
        <v>99</v>
      </c>
      <c r="F301" s="322">
        <v>49</v>
      </c>
    </row>
    <row r="302" spans="2:6" x14ac:dyDescent="0.3">
      <c r="B302" s="321">
        <v>248</v>
      </c>
      <c r="C302" s="322">
        <v>37</v>
      </c>
      <c r="D302" s="322">
        <v>62</v>
      </c>
      <c r="E302" s="322">
        <v>99</v>
      </c>
      <c r="F302" s="322">
        <v>50</v>
      </c>
    </row>
    <row r="303" spans="2:6" x14ac:dyDescent="0.3">
      <c r="B303" s="321">
        <v>249</v>
      </c>
      <c r="C303" s="322">
        <v>37</v>
      </c>
      <c r="D303" s="322">
        <v>62</v>
      </c>
      <c r="E303" s="322">
        <v>100</v>
      </c>
      <c r="F303" s="322">
        <v>50</v>
      </c>
    </row>
    <row r="304" spans="2:6" x14ac:dyDescent="0.3">
      <c r="B304" s="321">
        <v>250</v>
      </c>
      <c r="C304" s="322">
        <v>38</v>
      </c>
      <c r="D304" s="322">
        <v>62</v>
      </c>
      <c r="E304" s="322">
        <v>100</v>
      </c>
      <c r="F304" s="322">
        <v>50</v>
      </c>
    </row>
    <row r="305" spans="2:6" x14ac:dyDescent="0.3">
      <c r="B305" s="321">
        <v>251</v>
      </c>
      <c r="C305" s="322">
        <v>38</v>
      </c>
      <c r="D305" s="322">
        <v>63</v>
      </c>
      <c r="E305" s="322">
        <v>100</v>
      </c>
      <c r="F305" s="322">
        <v>50</v>
      </c>
    </row>
    <row r="306" spans="2:6" x14ac:dyDescent="0.3">
      <c r="B306" s="321">
        <v>252</v>
      </c>
      <c r="C306" s="322">
        <v>38</v>
      </c>
      <c r="D306" s="322">
        <v>63</v>
      </c>
      <c r="E306" s="322">
        <v>101</v>
      </c>
      <c r="F306" s="322">
        <v>50</v>
      </c>
    </row>
    <row r="307" spans="2:6" x14ac:dyDescent="0.3">
      <c r="B307" s="321">
        <v>253</v>
      </c>
      <c r="C307" s="322">
        <v>38</v>
      </c>
      <c r="D307" s="322">
        <v>63</v>
      </c>
      <c r="E307" s="322">
        <v>101</v>
      </c>
      <c r="F307" s="322">
        <v>51</v>
      </c>
    </row>
    <row r="308" spans="2:6" x14ac:dyDescent="0.3">
      <c r="B308" s="321">
        <v>254</v>
      </c>
      <c r="C308" s="322">
        <v>38</v>
      </c>
      <c r="D308" s="322">
        <v>64</v>
      </c>
      <c r="E308" s="322">
        <v>101</v>
      </c>
      <c r="F308" s="322">
        <v>51</v>
      </c>
    </row>
    <row r="309" spans="2:6" x14ac:dyDescent="0.3">
      <c r="B309" s="321">
        <v>255</v>
      </c>
      <c r="C309" s="322">
        <v>38</v>
      </c>
      <c r="D309" s="322">
        <v>64</v>
      </c>
      <c r="E309" s="322">
        <v>102</v>
      </c>
      <c r="F309" s="322">
        <v>51</v>
      </c>
    </row>
    <row r="310" spans="2:6" x14ac:dyDescent="0.3">
      <c r="B310" s="321">
        <v>256</v>
      </c>
      <c r="C310" s="322">
        <v>38</v>
      </c>
      <c r="D310" s="322">
        <v>64</v>
      </c>
      <c r="E310" s="322">
        <v>103</v>
      </c>
      <c r="F310" s="322">
        <v>51</v>
      </c>
    </row>
    <row r="311" spans="2:6" x14ac:dyDescent="0.3">
      <c r="B311" s="321">
        <v>257</v>
      </c>
      <c r="C311" s="322">
        <v>39</v>
      </c>
      <c r="D311" s="322">
        <v>64</v>
      </c>
      <c r="E311" s="322">
        <v>103</v>
      </c>
      <c r="F311" s="322">
        <v>51</v>
      </c>
    </row>
    <row r="312" spans="2:6" x14ac:dyDescent="0.3">
      <c r="B312" s="321">
        <v>258</v>
      </c>
      <c r="C312" s="322">
        <v>39</v>
      </c>
      <c r="D312" s="322">
        <v>65</v>
      </c>
      <c r="E312" s="322">
        <v>103</v>
      </c>
      <c r="F312" s="322">
        <v>51</v>
      </c>
    </row>
    <row r="313" spans="2:6" x14ac:dyDescent="0.3">
      <c r="B313" s="321">
        <v>259</v>
      </c>
      <c r="C313" s="322">
        <v>39</v>
      </c>
      <c r="D313" s="322">
        <v>65</v>
      </c>
      <c r="E313" s="322">
        <v>104</v>
      </c>
      <c r="F313" s="322">
        <v>51</v>
      </c>
    </row>
    <row r="314" spans="2:6" x14ac:dyDescent="0.3">
      <c r="B314" s="321">
        <v>260</v>
      </c>
      <c r="C314" s="322">
        <v>39</v>
      </c>
      <c r="D314" s="322">
        <v>65</v>
      </c>
      <c r="E314" s="322">
        <v>104</v>
      </c>
      <c r="F314" s="322">
        <v>52</v>
      </c>
    </row>
    <row r="315" spans="2:6" x14ac:dyDescent="0.3">
      <c r="B315" s="321">
        <v>261</v>
      </c>
      <c r="C315" s="322">
        <v>39</v>
      </c>
      <c r="D315" s="322">
        <v>65</v>
      </c>
      <c r="E315" s="322">
        <v>105</v>
      </c>
      <c r="F315" s="322">
        <v>52</v>
      </c>
    </row>
    <row r="316" spans="2:6" x14ac:dyDescent="0.3">
      <c r="B316" s="321">
        <v>262</v>
      </c>
      <c r="C316" s="322">
        <v>39</v>
      </c>
      <c r="D316" s="322">
        <v>66</v>
      </c>
      <c r="E316" s="322">
        <v>105</v>
      </c>
      <c r="F316" s="322">
        <v>52</v>
      </c>
    </row>
    <row r="317" spans="2:6" x14ac:dyDescent="0.3">
      <c r="B317" s="321">
        <v>263</v>
      </c>
      <c r="C317" s="322">
        <v>39</v>
      </c>
      <c r="D317" s="322">
        <v>66</v>
      </c>
      <c r="E317" s="322">
        <v>105</v>
      </c>
      <c r="F317" s="322">
        <v>53</v>
      </c>
    </row>
    <row r="318" spans="2:6" x14ac:dyDescent="0.3">
      <c r="B318" s="321">
        <v>264</v>
      </c>
      <c r="C318" s="322">
        <v>40</v>
      </c>
      <c r="D318" s="322">
        <v>66</v>
      </c>
      <c r="E318" s="322">
        <v>105</v>
      </c>
      <c r="F318" s="322">
        <v>53</v>
      </c>
    </row>
    <row r="319" spans="2:6" x14ac:dyDescent="0.3">
      <c r="B319" s="321">
        <v>265</v>
      </c>
      <c r="C319" s="322">
        <v>40</v>
      </c>
      <c r="D319" s="322">
        <v>66</v>
      </c>
      <c r="E319" s="322">
        <v>106</v>
      </c>
      <c r="F319" s="322">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8E6F-7C32-49A2-A318-AC552DA1C701}">
  <sheetPr>
    <outlinePr summaryBelow="0"/>
    <pageSetUpPr fitToPage="1"/>
  </sheetPr>
  <dimension ref="B2:T120"/>
  <sheetViews>
    <sheetView showGridLines="0" tabSelected="1" zoomScaleNormal="100" workbookViewId="0">
      <selection activeCell="J11" sqref="J11"/>
    </sheetView>
  </sheetViews>
  <sheetFormatPr defaultRowHeight="14.4" x14ac:dyDescent="0.3"/>
  <cols>
    <col min="1" max="1" width="2.33203125" customWidth="1"/>
    <col min="2" max="2" width="2.6640625" customWidth="1"/>
    <col min="3" max="3" width="7.109375" customWidth="1"/>
    <col min="4" max="4" width="21.6640625" customWidth="1"/>
    <col min="5" max="5" width="19.44140625" customWidth="1"/>
    <col min="6" max="6" width="11.33203125" customWidth="1"/>
    <col min="7" max="7" width="9.33203125" customWidth="1"/>
    <col min="8" max="8" width="13.5546875" customWidth="1"/>
    <col min="9" max="9" width="12.44140625" customWidth="1"/>
    <col min="10" max="10" width="12" customWidth="1"/>
    <col min="11" max="11" width="13.33203125" customWidth="1"/>
    <col min="12" max="12" width="2.6640625" customWidth="1"/>
    <col min="13" max="13" width="0.88671875" customWidth="1"/>
    <col min="18" max="18" width="6.6640625" customWidth="1"/>
  </cols>
  <sheetData>
    <row r="2" spans="2:15" ht="5.25" customHeight="1" x14ac:dyDescent="0.3">
      <c r="B2" s="251"/>
      <c r="C2" s="144"/>
      <c r="D2" s="144"/>
      <c r="E2" s="144"/>
      <c r="F2" s="144"/>
      <c r="G2" s="144"/>
      <c r="H2" s="144"/>
      <c r="I2" s="144"/>
      <c r="J2" s="144"/>
      <c r="K2" s="144"/>
      <c r="L2" s="111"/>
    </row>
    <row r="3" spans="2:15" ht="21" x14ac:dyDescent="0.3">
      <c r="B3" s="51"/>
      <c r="C3" s="555" t="s">
        <v>84</v>
      </c>
      <c r="D3" s="556"/>
      <c r="E3" s="551"/>
      <c r="F3" s="551"/>
      <c r="G3" s="551"/>
      <c r="H3" s="551"/>
      <c r="I3" s="551"/>
      <c r="J3" s="551"/>
      <c r="K3" s="552"/>
      <c r="L3" s="88"/>
    </row>
    <row r="4" spans="2:15" ht="5.25" customHeight="1" x14ac:dyDescent="0.3">
      <c r="B4" s="445"/>
      <c r="C4" s="373"/>
      <c r="D4" s="373"/>
      <c r="E4" s="373"/>
      <c r="F4" s="374"/>
      <c r="G4" s="374"/>
      <c r="H4" s="374"/>
      <c r="I4" s="374"/>
      <c r="J4" s="374"/>
      <c r="K4" s="374"/>
      <c r="L4" s="446"/>
    </row>
    <row r="5" spans="2:15" ht="9.15" customHeight="1" x14ac:dyDescent="0.3">
      <c r="B5" s="375"/>
      <c r="C5" s="375"/>
      <c r="D5" s="375"/>
      <c r="E5" s="375"/>
      <c r="F5" s="375"/>
      <c r="G5" s="375"/>
      <c r="H5" s="375"/>
      <c r="I5" s="375"/>
      <c r="J5" s="375"/>
      <c r="K5" s="375"/>
      <c r="L5" s="375"/>
    </row>
    <row r="6" spans="2:15" ht="21" customHeight="1" x14ac:dyDescent="0.3">
      <c r="B6" s="395"/>
      <c r="C6" s="519" t="s">
        <v>85</v>
      </c>
      <c r="D6" s="544" t="s">
        <v>86</v>
      </c>
      <c r="E6" s="544"/>
      <c r="F6" s="544"/>
      <c r="G6" s="544"/>
      <c r="H6" s="544"/>
      <c r="I6" s="520"/>
      <c r="J6" s="376"/>
      <c r="K6" s="376"/>
      <c r="L6" s="447"/>
      <c r="O6" s="1"/>
    </row>
    <row r="7" spans="2:15" ht="9.15" customHeight="1" x14ac:dyDescent="0.3">
      <c r="B7" s="378"/>
      <c r="C7" s="378"/>
      <c r="D7" s="379"/>
      <c r="E7" s="379"/>
      <c r="F7" s="378"/>
      <c r="G7" s="378"/>
      <c r="H7" s="378"/>
      <c r="I7" s="378"/>
      <c r="J7" s="378"/>
      <c r="K7" s="378"/>
      <c r="L7" s="378"/>
      <c r="O7" s="1"/>
    </row>
    <row r="8" spans="2:15" ht="5.25" customHeight="1" x14ac:dyDescent="0.3">
      <c r="B8" s="390"/>
      <c r="C8" s="380"/>
      <c r="D8" s="381"/>
      <c r="E8" s="381"/>
      <c r="F8" s="380"/>
      <c r="G8" s="380"/>
      <c r="H8" s="380"/>
      <c r="I8" s="380"/>
      <c r="J8" s="380"/>
      <c r="K8" s="380"/>
      <c r="L8" s="391"/>
      <c r="O8" s="1"/>
    </row>
    <row r="9" spans="2:15" ht="15.6" x14ac:dyDescent="0.3">
      <c r="B9" s="390"/>
      <c r="C9" s="489" t="s">
        <v>85</v>
      </c>
      <c r="D9" s="382" t="s">
        <v>43</v>
      </c>
      <c r="E9" s="382"/>
      <c r="F9" s="383"/>
      <c r="G9" s="383"/>
      <c r="H9" s="383"/>
      <c r="I9" s="383"/>
      <c r="J9" s="383"/>
      <c r="K9" s="383"/>
      <c r="L9" s="391"/>
      <c r="O9" s="1"/>
    </row>
    <row r="10" spans="2:15" ht="5.25" customHeight="1" x14ac:dyDescent="0.3">
      <c r="B10" s="390"/>
      <c r="C10" s="384"/>
      <c r="D10" s="385"/>
      <c r="E10" s="385"/>
      <c r="F10" s="557" t="str">
        <f>IF(D10="Level of Effort","Please enter Fringe and LOE as numbers, they will be calculated as percentages"," ")</f>
        <v xml:space="preserve"> </v>
      </c>
      <c r="G10" s="557"/>
      <c r="H10" s="557"/>
      <c r="I10" s="557"/>
      <c r="J10" s="557"/>
      <c r="K10" s="557"/>
      <c r="L10" s="391"/>
    </row>
    <row r="11" spans="2:15" ht="15" customHeight="1" x14ac:dyDescent="0.3">
      <c r="B11" s="390"/>
      <c r="C11" s="386"/>
      <c r="D11" s="412" t="s">
        <v>87</v>
      </c>
      <c r="E11" s="412"/>
      <c r="F11" s="554" t="s">
        <v>88</v>
      </c>
      <c r="G11" s="554"/>
      <c r="H11" s="412" t="s">
        <v>89</v>
      </c>
      <c r="I11" s="412" t="s">
        <v>48</v>
      </c>
      <c r="J11" s="412" t="s">
        <v>49</v>
      </c>
      <c r="K11" s="413" t="s">
        <v>9</v>
      </c>
      <c r="L11" s="391"/>
    </row>
    <row r="12" spans="2:15" x14ac:dyDescent="0.3">
      <c r="B12" s="390"/>
      <c r="C12" s="69">
        <v>1</v>
      </c>
      <c r="D12" s="539"/>
      <c r="E12" s="558"/>
      <c r="F12" s="546"/>
      <c r="G12" s="547"/>
      <c r="H12" s="421"/>
      <c r="I12" s="304"/>
      <c r="J12" s="415"/>
      <c r="K12" s="438"/>
      <c r="L12" s="391"/>
    </row>
    <row r="13" spans="2:15" x14ac:dyDescent="0.3">
      <c r="B13" s="390"/>
      <c r="C13" s="70">
        <v>2</v>
      </c>
      <c r="D13" s="530"/>
      <c r="E13" s="532"/>
      <c r="F13" s="526"/>
      <c r="G13" s="527"/>
      <c r="H13" s="420"/>
      <c r="I13" s="304"/>
      <c r="J13" s="415"/>
      <c r="K13" s="438"/>
      <c r="L13" s="391"/>
    </row>
    <row r="14" spans="2:15" x14ac:dyDescent="0.3">
      <c r="B14" s="390"/>
      <c r="C14" s="70">
        <v>3</v>
      </c>
      <c r="D14" s="530"/>
      <c r="E14" s="532"/>
      <c r="F14" s="526"/>
      <c r="G14" s="527"/>
      <c r="H14" s="420"/>
      <c r="I14" s="304"/>
      <c r="J14" s="415"/>
      <c r="K14" s="438"/>
      <c r="L14" s="391"/>
    </row>
    <row r="15" spans="2:15" x14ac:dyDescent="0.3">
      <c r="B15" s="390"/>
      <c r="C15" s="70">
        <v>4</v>
      </c>
      <c r="D15" s="530"/>
      <c r="E15" s="532"/>
      <c r="F15" s="526"/>
      <c r="G15" s="527"/>
      <c r="H15" s="420"/>
      <c r="I15" s="304"/>
      <c r="J15" s="415"/>
      <c r="K15" s="438"/>
      <c r="L15" s="391"/>
    </row>
    <row r="16" spans="2:15" x14ac:dyDescent="0.3">
      <c r="B16" s="390"/>
      <c r="C16" s="397">
        <v>5</v>
      </c>
      <c r="D16" s="548"/>
      <c r="E16" s="550"/>
      <c r="F16" s="528"/>
      <c r="G16" s="529"/>
      <c r="H16" s="419"/>
      <c r="I16" s="304"/>
      <c r="J16" s="414"/>
      <c r="K16" s="439"/>
      <c r="L16" s="391"/>
    </row>
    <row r="17" spans="2:12" x14ac:dyDescent="0.3">
      <c r="B17" s="390"/>
      <c r="C17" s="392"/>
      <c r="D17" s="525" t="s">
        <v>90</v>
      </c>
      <c r="E17" s="525"/>
      <c r="F17" s="399"/>
      <c r="G17" s="399"/>
      <c r="H17" s="399"/>
      <c r="I17" s="399"/>
      <c r="J17" s="523">
        <f>SUM(K12:K16)</f>
        <v>0</v>
      </c>
      <c r="K17" s="524"/>
      <c r="L17" s="391"/>
    </row>
    <row r="18" spans="2:12" ht="12" customHeight="1" x14ac:dyDescent="0.3">
      <c r="B18" s="390"/>
      <c r="C18" s="384"/>
      <c r="D18" s="389"/>
      <c r="E18" s="389"/>
      <c r="F18" s="384"/>
      <c r="G18" s="384"/>
      <c r="H18" s="384"/>
      <c r="I18" s="384"/>
      <c r="J18" s="384"/>
      <c r="K18" s="384"/>
      <c r="L18" s="391"/>
    </row>
    <row r="19" spans="2:12" ht="9.15" customHeight="1" x14ac:dyDescent="0.3">
      <c r="B19" s="448"/>
      <c r="C19" s="449"/>
      <c r="D19" s="450"/>
      <c r="E19" s="450"/>
      <c r="F19" s="449"/>
      <c r="G19" s="449"/>
      <c r="H19" s="449"/>
      <c r="I19" s="449"/>
      <c r="J19" s="449"/>
      <c r="K19" s="449"/>
      <c r="L19" s="448"/>
    </row>
    <row r="20" spans="2:12" ht="21" customHeight="1" x14ac:dyDescent="0.3">
      <c r="B20" s="395"/>
      <c r="C20" s="521" t="s">
        <v>91</v>
      </c>
      <c r="D20" s="544" t="s">
        <v>92</v>
      </c>
      <c r="E20" s="544"/>
      <c r="F20" s="544"/>
      <c r="G20" s="544"/>
      <c r="H20" s="544"/>
      <c r="I20" s="544"/>
      <c r="J20" s="387"/>
      <c r="K20" s="387"/>
      <c r="L20" s="451"/>
    </row>
    <row r="21" spans="2:12" ht="9.15" customHeight="1" x14ac:dyDescent="0.3">
      <c r="B21" s="375"/>
      <c r="C21" s="375"/>
      <c r="D21" s="375"/>
      <c r="E21" s="375"/>
      <c r="F21" s="375"/>
      <c r="G21" s="375"/>
      <c r="H21" s="375"/>
      <c r="I21" s="375"/>
      <c r="J21" s="375"/>
      <c r="K21" s="375"/>
      <c r="L21" s="375"/>
    </row>
    <row r="22" spans="2:12" ht="5.25" customHeight="1" x14ac:dyDescent="0.3">
      <c r="B22" s="452"/>
      <c r="C22" s="376"/>
      <c r="D22" s="377"/>
      <c r="E22" s="377"/>
      <c r="F22" s="376"/>
      <c r="G22" s="376"/>
      <c r="H22" s="376"/>
      <c r="I22" s="376"/>
      <c r="J22" s="376"/>
      <c r="K22" s="376"/>
      <c r="L22" s="447"/>
    </row>
    <row r="23" spans="2:12" ht="15.6" x14ac:dyDescent="0.3">
      <c r="B23" s="390"/>
      <c r="C23" s="489" t="s">
        <v>93</v>
      </c>
      <c r="D23" s="382" t="s">
        <v>2</v>
      </c>
      <c r="E23" s="382"/>
      <c r="F23" s="383"/>
      <c r="G23" s="383"/>
      <c r="H23" s="383"/>
      <c r="I23" s="383"/>
      <c r="J23" s="383"/>
      <c r="K23" s="383"/>
      <c r="L23" s="391"/>
    </row>
    <row r="24" spans="2:12" ht="5.25" customHeight="1" x14ac:dyDescent="0.3">
      <c r="B24" s="390"/>
      <c r="C24" s="384"/>
      <c r="D24" s="389"/>
      <c r="E24" s="389"/>
      <c r="F24" s="384"/>
      <c r="G24" s="384"/>
      <c r="H24" s="384"/>
      <c r="I24" s="384"/>
      <c r="J24" s="384"/>
      <c r="K24" s="384"/>
      <c r="L24" s="391"/>
    </row>
    <row r="25" spans="2:12" x14ac:dyDescent="0.3">
      <c r="B25" s="390"/>
      <c r="C25" s="386"/>
      <c r="D25" s="412" t="s">
        <v>3</v>
      </c>
      <c r="E25" s="412"/>
      <c r="F25" s="412"/>
      <c r="G25" s="412"/>
      <c r="H25" s="412"/>
      <c r="I25" s="412" t="s">
        <v>94</v>
      </c>
      <c r="J25" s="412" t="s">
        <v>95</v>
      </c>
      <c r="K25" s="413" t="s">
        <v>9</v>
      </c>
      <c r="L25" s="391"/>
    </row>
    <row r="26" spans="2:12" x14ac:dyDescent="0.3">
      <c r="B26" s="390"/>
      <c r="C26" s="69">
        <v>1</v>
      </c>
      <c r="D26" s="539"/>
      <c r="E26" s="540"/>
      <c r="F26" s="540"/>
      <c r="G26" s="540"/>
      <c r="H26" s="558"/>
      <c r="I26" s="432">
        <v>0</v>
      </c>
      <c r="J26" s="433">
        <v>0</v>
      </c>
      <c r="K26" s="434">
        <f t="shared" ref="K26:K35" si="0">I26*J26</f>
        <v>0</v>
      </c>
      <c r="L26" s="391"/>
    </row>
    <row r="27" spans="2:12" x14ac:dyDescent="0.3">
      <c r="B27" s="390"/>
      <c r="C27" s="69">
        <v>2</v>
      </c>
      <c r="D27" s="530"/>
      <c r="E27" s="531"/>
      <c r="F27" s="531"/>
      <c r="G27" s="531"/>
      <c r="H27" s="532"/>
      <c r="I27" s="432">
        <v>0</v>
      </c>
      <c r="J27" s="433">
        <v>0</v>
      </c>
      <c r="K27" s="434">
        <f t="shared" si="0"/>
        <v>0</v>
      </c>
      <c r="L27" s="391"/>
    </row>
    <row r="28" spans="2:12" x14ac:dyDescent="0.3">
      <c r="B28" s="390"/>
      <c r="C28" s="69">
        <v>3</v>
      </c>
      <c r="D28" s="530"/>
      <c r="E28" s="531"/>
      <c r="F28" s="531"/>
      <c r="G28" s="531"/>
      <c r="H28" s="532"/>
      <c r="I28" s="432">
        <v>0</v>
      </c>
      <c r="J28" s="433">
        <v>0</v>
      </c>
      <c r="K28" s="434">
        <f t="shared" si="0"/>
        <v>0</v>
      </c>
      <c r="L28" s="391"/>
    </row>
    <row r="29" spans="2:12" x14ac:dyDescent="0.3">
      <c r="B29" s="390"/>
      <c r="C29" s="69">
        <v>4</v>
      </c>
      <c r="D29" s="530"/>
      <c r="E29" s="531"/>
      <c r="F29" s="531"/>
      <c r="G29" s="531"/>
      <c r="H29" s="532"/>
      <c r="I29" s="432">
        <v>0</v>
      </c>
      <c r="J29" s="433">
        <v>0</v>
      </c>
      <c r="K29" s="434">
        <f t="shared" si="0"/>
        <v>0</v>
      </c>
      <c r="L29" s="391"/>
    </row>
    <row r="30" spans="2:12" x14ac:dyDescent="0.3">
      <c r="B30" s="390"/>
      <c r="C30" s="69">
        <v>5</v>
      </c>
      <c r="D30" s="530"/>
      <c r="E30" s="531"/>
      <c r="F30" s="531"/>
      <c r="G30" s="531"/>
      <c r="H30" s="532"/>
      <c r="I30" s="432">
        <v>0</v>
      </c>
      <c r="J30" s="433">
        <v>0</v>
      </c>
      <c r="K30" s="434">
        <f t="shared" si="0"/>
        <v>0</v>
      </c>
      <c r="L30" s="391"/>
    </row>
    <row r="31" spans="2:12" x14ac:dyDescent="0.3">
      <c r="B31" s="390"/>
      <c r="C31" s="69">
        <v>6</v>
      </c>
      <c r="D31" s="530"/>
      <c r="E31" s="531"/>
      <c r="F31" s="531"/>
      <c r="G31" s="531"/>
      <c r="H31" s="532"/>
      <c r="I31" s="432">
        <v>0</v>
      </c>
      <c r="J31" s="433">
        <v>0</v>
      </c>
      <c r="K31" s="434">
        <f t="shared" si="0"/>
        <v>0</v>
      </c>
      <c r="L31" s="391"/>
    </row>
    <row r="32" spans="2:12" x14ac:dyDescent="0.3">
      <c r="B32" s="390"/>
      <c r="C32" s="69">
        <v>7</v>
      </c>
      <c r="D32" s="530"/>
      <c r="E32" s="531"/>
      <c r="F32" s="531"/>
      <c r="G32" s="531"/>
      <c r="H32" s="532"/>
      <c r="I32" s="432">
        <v>0</v>
      </c>
      <c r="J32" s="433">
        <v>0</v>
      </c>
      <c r="K32" s="434">
        <f t="shared" si="0"/>
        <v>0</v>
      </c>
      <c r="L32" s="391"/>
    </row>
    <row r="33" spans="2:12" x14ac:dyDescent="0.3">
      <c r="B33" s="390"/>
      <c r="C33" s="69">
        <v>8</v>
      </c>
      <c r="D33" s="530"/>
      <c r="E33" s="531"/>
      <c r="F33" s="531"/>
      <c r="G33" s="531"/>
      <c r="H33" s="532"/>
      <c r="I33" s="432">
        <v>0</v>
      </c>
      <c r="J33" s="433">
        <v>0</v>
      </c>
      <c r="K33" s="434">
        <f t="shared" si="0"/>
        <v>0</v>
      </c>
      <c r="L33" s="391"/>
    </row>
    <row r="34" spans="2:12" x14ac:dyDescent="0.3">
      <c r="B34" s="390"/>
      <c r="C34" s="69">
        <v>9</v>
      </c>
      <c r="D34" s="530"/>
      <c r="E34" s="531"/>
      <c r="F34" s="531"/>
      <c r="G34" s="531"/>
      <c r="H34" s="532"/>
      <c r="I34" s="432">
        <v>0</v>
      </c>
      <c r="J34" s="433">
        <v>0</v>
      </c>
      <c r="K34" s="434">
        <f t="shared" si="0"/>
        <v>0</v>
      </c>
      <c r="L34" s="391"/>
    </row>
    <row r="35" spans="2:12" x14ac:dyDescent="0.3">
      <c r="B35" s="390"/>
      <c r="C35" s="396">
        <v>10</v>
      </c>
      <c r="D35" s="548"/>
      <c r="E35" s="549"/>
      <c r="F35" s="549"/>
      <c r="G35" s="549"/>
      <c r="H35" s="550"/>
      <c r="I35" s="435">
        <v>0</v>
      </c>
      <c r="J35" s="436">
        <v>0</v>
      </c>
      <c r="K35" s="437">
        <f t="shared" si="0"/>
        <v>0</v>
      </c>
      <c r="L35" s="391"/>
    </row>
    <row r="36" spans="2:12" x14ac:dyDescent="0.3">
      <c r="B36" s="390"/>
      <c r="C36" s="392"/>
      <c r="D36" s="525" t="s">
        <v>10</v>
      </c>
      <c r="E36" s="525"/>
      <c r="F36" s="394"/>
      <c r="G36" s="394"/>
      <c r="H36" s="394"/>
      <c r="I36" s="394"/>
      <c r="J36" s="523">
        <f>SUM(K26:K35)</f>
        <v>0</v>
      </c>
      <c r="K36" s="524"/>
      <c r="L36" s="391"/>
    </row>
    <row r="37" spans="2:12" ht="12" customHeight="1" x14ac:dyDescent="0.3">
      <c r="B37" s="453"/>
      <c r="C37" s="454"/>
      <c r="D37" s="454"/>
      <c r="E37" s="454"/>
      <c r="F37" s="454"/>
      <c r="G37" s="454"/>
      <c r="H37" s="454"/>
      <c r="I37" s="454"/>
      <c r="J37" s="454"/>
      <c r="K37" s="454"/>
      <c r="L37" s="455"/>
    </row>
    <row r="38" spans="2:12" ht="9.15" customHeight="1" x14ac:dyDescent="0.3">
      <c r="B38" s="375"/>
      <c r="C38" s="375"/>
      <c r="D38" s="375"/>
      <c r="E38" s="375"/>
      <c r="F38" s="375"/>
      <c r="G38" s="375"/>
      <c r="H38" s="375"/>
      <c r="I38" s="375"/>
      <c r="J38" s="375"/>
      <c r="K38" s="375"/>
      <c r="L38" s="375"/>
    </row>
    <row r="39" spans="2:12" ht="5.25" customHeight="1" x14ac:dyDescent="0.3">
      <c r="B39" s="452"/>
      <c r="C39" s="376"/>
      <c r="D39" s="377"/>
      <c r="E39" s="377"/>
      <c r="F39" s="376"/>
      <c r="G39" s="376"/>
      <c r="H39" s="376"/>
      <c r="I39" s="376"/>
      <c r="J39" s="376"/>
      <c r="K39" s="376"/>
      <c r="L39" s="447"/>
    </row>
    <row r="40" spans="2:12" ht="15.6" x14ac:dyDescent="0.3">
      <c r="B40" s="390"/>
      <c r="C40" s="489" t="s">
        <v>96</v>
      </c>
      <c r="D40" s="382" t="s">
        <v>97</v>
      </c>
      <c r="E40" s="382"/>
      <c r="F40" s="383"/>
      <c r="G40" s="383"/>
      <c r="H40" s="383"/>
      <c r="I40" s="383"/>
      <c r="J40" s="383"/>
      <c r="K40" s="383"/>
      <c r="L40" s="391"/>
    </row>
    <row r="41" spans="2:12" ht="5.25" customHeight="1" x14ac:dyDescent="0.3">
      <c r="B41" s="390"/>
      <c r="C41" s="384"/>
      <c r="D41" s="389"/>
      <c r="E41" s="389"/>
      <c r="F41" s="384"/>
      <c r="G41" s="384"/>
      <c r="H41" s="384"/>
      <c r="I41" s="384"/>
      <c r="J41" s="384"/>
      <c r="K41" s="384"/>
      <c r="L41" s="391"/>
    </row>
    <row r="42" spans="2:12" x14ac:dyDescent="0.3">
      <c r="B42" s="390"/>
      <c r="C42" s="386"/>
      <c r="D42" s="418" t="s">
        <v>3</v>
      </c>
      <c r="E42" s="418"/>
      <c r="F42" s="418"/>
      <c r="G42" s="418"/>
      <c r="H42" s="418"/>
      <c r="I42" s="412" t="s">
        <v>94</v>
      </c>
      <c r="J42" s="412" t="s">
        <v>95</v>
      </c>
      <c r="K42" s="413" t="s">
        <v>9</v>
      </c>
      <c r="L42" s="391"/>
    </row>
    <row r="43" spans="2:12" x14ac:dyDescent="0.3">
      <c r="B43" s="390"/>
      <c r="C43" s="69">
        <v>1</v>
      </c>
      <c r="D43" s="539"/>
      <c r="E43" s="540"/>
      <c r="F43" s="540"/>
      <c r="G43" s="540"/>
      <c r="H43" s="558"/>
      <c r="I43" s="304">
        <v>0</v>
      </c>
      <c r="J43" s="408">
        <v>0</v>
      </c>
      <c r="K43" s="438">
        <f t="shared" ref="K43:K52" si="1">I43*J43</f>
        <v>0</v>
      </c>
      <c r="L43" s="391"/>
    </row>
    <row r="44" spans="2:12" x14ac:dyDescent="0.3">
      <c r="B44" s="390"/>
      <c r="C44" s="69">
        <v>2</v>
      </c>
      <c r="D44" s="530"/>
      <c r="E44" s="531"/>
      <c r="F44" s="531"/>
      <c r="G44" s="531"/>
      <c r="H44" s="532"/>
      <c r="I44" s="304">
        <v>0</v>
      </c>
      <c r="J44" s="408">
        <v>0</v>
      </c>
      <c r="K44" s="438">
        <f t="shared" si="1"/>
        <v>0</v>
      </c>
      <c r="L44" s="391"/>
    </row>
    <row r="45" spans="2:12" x14ac:dyDescent="0.3">
      <c r="B45" s="390"/>
      <c r="C45" s="69">
        <v>3</v>
      </c>
      <c r="D45" s="530"/>
      <c r="E45" s="531"/>
      <c r="F45" s="531"/>
      <c r="G45" s="531"/>
      <c r="H45" s="532"/>
      <c r="I45" s="304">
        <v>0</v>
      </c>
      <c r="J45" s="408">
        <v>0</v>
      </c>
      <c r="K45" s="438">
        <f t="shared" si="1"/>
        <v>0</v>
      </c>
      <c r="L45" s="391"/>
    </row>
    <row r="46" spans="2:12" x14ac:dyDescent="0.3">
      <c r="B46" s="390"/>
      <c r="C46" s="69">
        <v>4</v>
      </c>
      <c r="D46" s="530"/>
      <c r="E46" s="531"/>
      <c r="F46" s="531"/>
      <c r="G46" s="531"/>
      <c r="H46" s="532"/>
      <c r="I46" s="304">
        <v>0</v>
      </c>
      <c r="J46" s="408">
        <v>0</v>
      </c>
      <c r="K46" s="438">
        <f t="shared" si="1"/>
        <v>0</v>
      </c>
      <c r="L46" s="391"/>
    </row>
    <row r="47" spans="2:12" x14ac:dyDescent="0.3">
      <c r="B47" s="390"/>
      <c r="C47" s="69">
        <v>5</v>
      </c>
      <c r="D47" s="530"/>
      <c r="E47" s="531"/>
      <c r="F47" s="531"/>
      <c r="G47" s="531"/>
      <c r="H47" s="532"/>
      <c r="I47" s="304">
        <v>0</v>
      </c>
      <c r="J47" s="408">
        <v>0</v>
      </c>
      <c r="K47" s="438">
        <f t="shared" si="1"/>
        <v>0</v>
      </c>
      <c r="L47" s="391"/>
    </row>
    <row r="48" spans="2:12" x14ac:dyDescent="0.3">
      <c r="B48" s="390"/>
      <c r="C48" s="69">
        <v>6</v>
      </c>
      <c r="D48" s="530"/>
      <c r="E48" s="531"/>
      <c r="F48" s="531"/>
      <c r="G48" s="531"/>
      <c r="H48" s="532"/>
      <c r="I48" s="304">
        <v>0</v>
      </c>
      <c r="J48" s="408">
        <v>0</v>
      </c>
      <c r="K48" s="438">
        <f t="shared" si="1"/>
        <v>0</v>
      </c>
      <c r="L48" s="391"/>
    </row>
    <row r="49" spans="2:12" x14ac:dyDescent="0.3">
      <c r="B49" s="390"/>
      <c r="C49" s="69">
        <v>7</v>
      </c>
      <c r="D49" s="530"/>
      <c r="E49" s="531"/>
      <c r="F49" s="531"/>
      <c r="G49" s="531"/>
      <c r="H49" s="532"/>
      <c r="I49" s="304">
        <v>0</v>
      </c>
      <c r="J49" s="408">
        <v>0</v>
      </c>
      <c r="K49" s="438">
        <f t="shared" si="1"/>
        <v>0</v>
      </c>
      <c r="L49" s="391"/>
    </row>
    <row r="50" spans="2:12" x14ac:dyDescent="0.3">
      <c r="B50" s="390"/>
      <c r="C50" s="69">
        <v>8</v>
      </c>
      <c r="D50" s="530"/>
      <c r="E50" s="531"/>
      <c r="F50" s="531"/>
      <c r="G50" s="531"/>
      <c r="H50" s="532"/>
      <c r="I50" s="304">
        <v>0</v>
      </c>
      <c r="J50" s="408">
        <v>0</v>
      </c>
      <c r="K50" s="438">
        <f t="shared" si="1"/>
        <v>0</v>
      </c>
      <c r="L50" s="391"/>
    </row>
    <row r="51" spans="2:12" x14ac:dyDescent="0.3">
      <c r="B51" s="390"/>
      <c r="C51" s="69">
        <v>9</v>
      </c>
      <c r="D51" s="530"/>
      <c r="E51" s="531"/>
      <c r="F51" s="531"/>
      <c r="G51" s="531"/>
      <c r="H51" s="532"/>
      <c r="I51" s="304">
        <v>0</v>
      </c>
      <c r="J51" s="408">
        <v>0</v>
      </c>
      <c r="K51" s="438">
        <f t="shared" si="1"/>
        <v>0</v>
      </c>
      <c r="L51" s="391"/>
    </row>
    <row r="52" spans="2:12" x14ac:dyDescent="0.3">
      <c r="B52" s="390"/>
      <c r="C52" s="396">
        <v>10</v>
      </c>
      <c r="D52" s="548"/>
      <c r="E52" s="549"/>
      <c r="F52" s="549"/>
      <c r="G52" s="549"/>
      <c r="H52" s="550"/>
      <c r="I52" s="409">
        <v>0</v>
      </c>
      <c r="J52" s="410">
        <v>0</v>
      </c>
      <c r="K52" s="439">
        <f t="shared" si="1"/>
        <v>0</v>
      </c>
      <c r="L52" s="391"/>
    </row>
    <row r="53" spans="2:12" x14ac:dyDescent="0.3">
      <c r="B53" s="390"/>
      <c r="C53" s="392"/>
      <c r="D53" s="525" t="s">
        <v>98</v>
      </c>
      <c r="E53" s="525"/>
      <c r="F53" s="525"/>
      <c r="G53" s="525"/>
      <c r="H53" s="525"/>
      <c r="I53" s="525"/>
      <c r="J53" s="523">
        <f>SUM(K43:K52)</f>
        <v>0</v>
      </c>
      <c r="K53" s="524"/>
      <c r="L53" s="391"/>
    </row>
    <row r="54" spans="2:12" ht="12" customHeight="1" x14ac:dyDescent="0.3">
      <c r="B54" s="453"/>
      <c r="C54" s="454"/>
      <c r="D54" s="454"/>
      <c r="E54" s="454"/>
      <c r="F54" s="454"/>
      <c r="G54" s="454"/>
      <c r="H54" s="454"/>
      <c r="I54" s="454"/>
      <c r="J54" s="454"/>
      <c r="K54" s="454"/>
      <c r="L54" s="455"/>
    </row>
    <row r="55" spans="2:12" ht="9.15" customHeight="1" x14ac:dyDescent="0.3">
      <c r="B55" s="375"/>
      <c r="C55" s="375"/>
      <c r="D55" s="375"/>
      <c r="E55" s="375"/>
      <c r="F55" s="375"/>
      <c r="G55" s="375"/>
      <c r="H55" s="375"/>
      <c r="I55" s="375"/>
      <c r="J55" s="375"/>
      <c r="K55" s="375"/>
      <c r="L55" s="375"/>
    </row>
    <row r="56" spans="2:12" ht="5.25" customHeight="1" x14ac:dyDescent="0.3">
      <c r="B56" s="452"/>
      <c r="C56" s="376"/>
      <c r="D56" s="377"/>
      <c r="E56" s="377"/>
      <c r="F56" s="376"/>
      <c r="G56" s="376"/>
      <c r="H56" s="376"/>
      <c r="I56" s="376"/>
      <c r="J56" s="376"/>
      <c r="K56" s="376"/>
      <c r="L56" s="447"/>
    </row>
    <row r="57" spans="2:12" ht="15.6" x14ac:dyDescent="0.3">
      <c r="B57" s="390"/>
      <c r="C57" s="489" t="s">
        <v>99</v>
      </c>
      <c r="D57" s="545" t="s">
        <v>100</v>
      </c>
      <c r="E57" s="545"/>
      <c r="F57" s="545"/>
      <c r="G57" s="545"/>
      <c r="H57" s="545"/>
      <c r="I57" s="383"/>
      <c r="J57" s="383"/>
      <c r="K57" s="383"/>
      <c r="L57" s="391"/>
    </row>
    <row r="58" spans="2:12" ht="5.25" customHeight="1" x14ac:dyDescent="0.3">
      <c r="B58" s="390"/>
      <c r="C58" s="384"/>
      <c r="D58" s="389"/>
      <c r="E58" s="389"/>
      <c r="F58" s="384"/>
      <c r="G58" s="384"/>
      <c r="H58" s="384"/>
      <c r="I58" s="384"/>
      <c r="J58" s="384"/>
      <c r="K58" s="384"/>
      <c r="L58" s="391"/>
    </row>
    <row r="59" spans="2:12" x14ac:dyDescent="0.3">
      <c r="B59" s="390"/>
      <c r="C59" s="386"/>
      <c r="D59" s="554" t="s">
        <v>3</v>
      </c>
      <c r="E59" s="554"/>
      <c r="F59" s="418"/>
      <c r="G59" s="418"/>
      <c r="H59" s="418"/>
      <c r="I59" s="412" t="s">
        <v>94</v>
      </c>
      <c r="J59" s="412" t="s">
        <v>95</v>
      </c>
      <c r="K59" s="413" t="s">
        <v>9</v>
      </c>
      <c r="L59" s="391"/>
    </row>
    <row r="60" spans="2:12" x14ac:dyDescent="0.3">
      <c r="B60" s="390"/>
      <c r="C60" s="69">
        <v>1</v>
      </c>
      <c r="D60" s="539" t="s">
        <v>101</v>
      </c>
      <c r="E60" s="540"/>
      <c r="F60" s="540"/>
      <c r="G60" s="540"/>
      <c r="H60" s="540"/>
      <c r="I60" s="456">
        <v>0</v>
      </c>
      <c r="J60" s="424">
        <v>0</v>
      </c>
      <c r="K60" s="423">
        <f>I60*J60</f>
        <v>0</v>
      </c>
      <c r="L60" s="391"/>
    </row>
    <row r="61" spans="2:12" x14ac:dyDescent="0.3">
      <c r="B61" s="390"/>
      <c r="C61" s="69">
        <v>2</v>
      </c>
      <c r="D61" s="530" t="s">
        <v>102</v>
      </c>
      <c r="E61" s="531"/>
      <c r="F61" s="531"/>
      <c r="G61" s="531"/>
      <c r="H61" s="531"/>
      <c r="I61" s="456">
        <v>0</v>
      </c>
      <c r="J61" s="424">
        <v>0</v>
      </c>
      <c r="K61" s="423">
        <f>I61*J61</f>
        <v>0</v>
      </c>
      <c r="L61" s="391"/>
    </row>
    <row r="62" spans="2:12" x14ac:dyDescent="0.3">
      <c r="B62" s="390"/>
      <c r="C62" s="69">
        <v>3</v>
      </c>
      <c r="D62" s="530"/>
      <c r="E62" s="531"/>
      <c r="F62" s="531"/>
      <c r="G62" s="531"/>
      <c r="H62" s="531"/>
      <c r="I62" s="456">
        <v>0</v>
      </c>
      <c r="J62" s="424">
        <v>0</v>
      </c>
      <c r="K62" s="423">
        <f>I62*J62</f>
        <v>0</v>
      </c>
      <c r="L62" s="391"/>
    </row>
    <row r="63" spans="2:12" x14ac:dyDescent="0.3">
      <c r="B63" s="390"/>
      <c r="C63" s="69">
        <v>4</v>
      </c>
      <c r="D63" s="530"/>
      <c r="E63" s="531"/>
      <c r="F63" s="531"/>
      <c r="G63" s="531"/>
      <c r="H63" s="531"/>
      <c r="I63" s="456">
        <v>0</v>
      </c>
      <c r="J63" s="424">
        <v>0</v>
      </c>
      <c r="K63" s="423">
        <f>I63*J63</f>
        <v>0</v>
      </c>
      <c r="L63" s="391"/>
    </row>
    <row r="64" spans="2:12" x14ac:dyDescent="0.3">
      <c r="B64" s="390"/>
      <c r="C64" s="69">
        <v>5</v>
      </c>
      <c r="D64" s="548"/>
      <c r="E64" s="549"/>
      <c r="F64" s="549"/>
      <c r="G64" s="549"/>
      <c r="H64" s="549"/>
      <c r="I64" s="456">
        <v>0</v>
      </c>
      <c r="J64" s="424">
        <v>0</v>
      </c>
      <c r="K64" s="423">
        <f>I64*J64</f>
        <v>0</v>
      </c>
      <c r="L64" s="391"/>
    </row>
    <row r="65" spans="2:20" x14ac:dyDescent="0.3">
      <c r="B65" s="390"/>
      <c r="C65" s="392"/>
      <c r="D65" s="525" t="s">
        <v>103</v>
      </c>
      <c r="E65" s="525"/>
      <c r="F65" s="525"/>
      <c r="G65" s="525"/>
      <c r="H65" s="525"/>
      <c r="I65" s="525"/>
      <c r="J65" s="523">
        <f>SUM(K60:K64)</f>
        <v>0</v>
      </c>
      <c r="K65" s="524"/>
      <c r="L65" s="391"/>
    </row>
    <row r="66" spans="2:20" ht="12" customHeight="1" x14ac:dyDescent="0.3">
      <c r="B66" s="453"/>
      <c r="C66" s="398"/>
      <c r="D66" s="398"/>
      <c r="E66" s="398"/>
      <c r="F66" s="398"/>
      <c r="G66" s="398"/>
      <c r="H66" s="398"/>
      <c r="I66" s="398"/>
      <c r="J66" s="398"/>
      <c r="K66" s="398"/>
      <c r="L66" s="455"/>
    </row>
    <row r="67" spans="2:20" ht="9.15" customHeight="1" x14ac:dyDescent="0.3">
      <c r="B67" s="375"/>
      <c r="C67" s="182"/>
      <c r="D67" s="182"/>
      <c r="E67" s="182"/>
      <c r="F67" s="182"/>
      <c r="G67" s="182"/>
      <c r="H67" s="182"/>
      <c r="I67" s="182"/>
      <c r="J67" s="182"/>
      <c r="K67" s="182"/>
      <c r="L67" s="182"/>
    </row>
    <row r="68" spans="2:20" ht="21" customHeight="1" x14ac:dyDescent="0.3">
      <c r="B68" s="395"/>
      <c r="C68" s="388" t="s">
        <v>104</v>
      </c>
      <c r="D68" s="522" t="s">
        <v>16</v>
      </c>
      <c r="E68" s="388"/>
      <c r="F68" s="387"/>
      <c r="G68" s="387"/>
      <c r="H68" s="387"/>
      <c r="I68" s="387"/>
      <c r="J68" s="387"/>
      <c r="K68" s="387"/>
      <c r="L68" s="451"/>
    </row>
    <row r="69" spans="2:20" ht="9.15" customHeight="1" x14ac:dyDescent="0.3">
      <c r="B69" s="375"/>
      <c r="C69" s="375"/>
      <c r="D69" s="375"/>
      <c r="E69" s="375"/>
      <c r="F69" s="375"/>
      <c r="G69" s="375"/>
      <c r="H69" s="375"/>
      <c r="I69" s="375"/>
      <c r="J69" s="375"/>
      <c r="K69" s="375"/>
      <c r="L69" s="375"/>
    </row>
    <row r="70" spans="2:20" x14ac:dyDescent="0.3">
      <c r="B70" s="452"/>
      <c r="C70" s="376"/>
      <c r="D70" s="457" t="s">
        <v>105</v>
      </c>
      <c r="E70" s="457"/>
      <c r="F70" s="376"/>
      <c r="G70" s="376"/>
      <c r="H70" s="376"/>
      <c r="I70" s="376"/>
      <c r="J70" s="376"/>
      <c r="K70" s="376"/>
      <c r="L70" s="447"/>
    </row>
    <row r="71" spans="2:20" x14ac:dyDescent="0.3">
      <c r="B71" s="390"/>
      <c r="C71" s="458"/>
      <c r="D71" s="459" t="s">
        <v>106</v>
      </c>
      <c r="E71" s="459" t="s">
        <v>107</v>
      </c>
      <c r="F71" s="553" t="s">
        <v>108</v>
      </c>
      <c r="G71" s="553"/>
      <c r="H71" s="459" t="s">
        <v>21</v>
      </c>
      <c r="I71" s="459" t="s">
        <v>109</v>
      </c>
      <c r="J71" s="459" t="s">
        <v>110</v>
      </c>
      <c r="K71" s="460" t="s">
        <v>9</v>
      </c>
      <c r="L71" s="391"/>
    </row>
    <row r="72" spans="2:20" x14ac:dyDescent="0.3">
      <c r="B72" s="390"/>
      <c r="C72" s="69">
        <v>1</v>
      </c>
      <c r="D72" s="416" t="s">
        <v>25</v>
      </c>
      <c r="E72" s="456"/>
      <c r="F72" s="526"/>
      <c r="G72" s="527"/>
      <c r="H72" s="424">
        <v>0</v>
      </c>
      <c r="I72" s="456">
        <v>0</v>
      </c>
      <c r="J72" s="456">
        <v>0</v>
      </c>
      <c r="K72" s="423">
        <f>H72*I72*J72</f>
        <v>0</v>
      </c>
      <c r="L72" s="391"/>
    </row>
    <row r="73" spans="2:20" x14ac:dyDescent="0.3">
      <c r="B73" s="390"/>
      <c r="C73" s="70">
        <v>2</v>
      </c>
      <c r="D73" s="416" t="s">
        <v>18</v>
      </c>
      <c r="E73" s="456"/>
      <c r="F73" s="526"/>
      <c r="G73" s="527"/>
      <c r="H73" s="424">
        <v>0</v>
      </c>
      <c r="I73" s="456">
        <v>0</v>
      </c>
      <c r="J73" s="456">
        <v>0</v>
      </c>
      <c r="K73" s="423">
        <f>H73*I73*J73</f>
        <v>0</v>
      </c>
      <c r="L73" s="391"/>
    </row>
    <row r="74" spans="2:20" x14ac:dyDescent="0.3">
      <c r="B74" s="390"/>
      <c r="C74" s="70">
        <v>3</v>
      </c>
      <c r="D74" s="416" t="s">
        <v>111</v>
      </c>
      <c r="E74" s="456"/>
      <c r="F74" s="526"/>
      <c r="G74" s="527"/>
      <c r="H74" s="424">
        <v>0</v>
      </c>
      <c r="I74" s="456">
        <v>0</v>
      </c>
      <c r="J74" s="456">
        <v>0</v>
      </c>
      <c r="K74" s="423">
        <f>H74*I74*J74</f>
        <v>0</v>
      </c>
      <c r="L74" s="391"/>
    </row>
    <row r="75" spans="2:20" x14ac:dyDescent="0.3">
      <c r="B75" s="390"/>
      <c r="C75" s="70">
        <v>4</v>
      </c>
      <c r="D75" s="416" t="s">
        <v>111</v>
      </c>
      <c r="E75" s="456"/>
      <c r="F75" s="526"/>
      <c r="G75" s="527"/>
      <c r="H75" s="424">
        <v>0</v>
      </c>
      <c r="I75" s="456">
        <v>0</v>
      </c>
      <c r="J75" s="456">
        <v>0</v>
      </c>
      <c r="K75" s="423">
        <f>H75*I75*J75</f>
        <v>0</v>
      </c>
      <c r="L75" s="391"/>
    </row>
    <row r="76" spans="2:20" x14ac:dyDescent="0.3">
      <c r="B76" s="390"/>
      <c r="C76" s="397">
        <v>5</v>
      </c>
      <c r="D76" s="417" t="s">
        <v>111</v>
      </c>
      <c r="E76" s="456"/>
      <c r="F76" s="528"/>
      <c r="G76" s="529"/>
      <c r="H76" s="424">
        <v>0</v>
      </c>
      <c r="I76" s="456">
        <v>0</v>
      </c>
      <c r="J76" s="456">
        <v>0</v>
      </c>
      <c r="K76" s="423">
        <f>H76*I76*J76</f>
        <v>0</v>
      </c>
      <c r="L76" s="391"/>
      <c r="T76" s="338"/>
    </row>
    <row r="77" spans="2:20" x14ac:dyDescent="0.3">
      <c r="B77" s="390"/>
      <c r="C77" s="392"/>
      <c r="D77" s="525" t="s">
        <v>112</v>
      </c>
      <c r="E77" s="525"/>
      <c r="F77" s="525"/>
      <c r="G77" s="525"/>
      <c r="H77" s="525"/>
      <c r="I77" s="393"/>
      <c r="J77" s="523">
        <f>SUM(K72:K76)</f>
        <v>0</v>
      </c>
      <c r="K77" s="524"/>
      <c r="L77" s="391"/>
    </row>
    <row r="78" spans="2:20" x14ac:dyDescent="0.3">
      <c r="B78" s="390"/>
      <c r="C78" s="380"/>
      <c r="D78" s="461" t="s">
        <v>113</v>
      </c>
      <c r="E78" s="461"/>
      <c r="F78" s="462"/>
      <c r="G78" s="462"/>
      <c r="H78" s="462"/>
      <c r="I78" s="462"/>
      <c r="J78" s="462"/>
      <c r="K78" s="462"/>
      <c r="L78" s="391"/>
    </row>
    <row r="79" spans="2:20" x14ac:dyDescent="0.3">
      <c r="B79" s="390"/>
      <c r="C79" s="458"/>
      <c r="D79" s="411" t="s">
        <v>108</v>
      </c>
      <c r="E79" s="411" t="s">
        <v>114</v>
      </c>
      <c r="F79" s="583" t="s">
        <v>115</v>
      </c>
      <c r="G79" s="583"/>
      <c r="H79" s="411" t="s">
        <v>116</v>
      </c>
      <c r="I79" s="411" t="s">
        <v>117</v>
      </c>
      <c r="J79" s="411" t="s">
        <v>118</v>
      </c>
      <c r="K79" s="422" t="s">
        <v>9</v>
      </c>
      <c r="L79" s="391"/>
    </row>
    <row r="80" spans="2:20" x14ac:dyDescent="0.3">
      <c r="B80" s="463"/>
      <c r="C80" s="464">
        <v>1</v>
      </c>
      <c r="D80" s="426"/>
      <c r="E80" s="427">
        <v>0</v>
      </c>
      <c r="F80" s="581">
        <v>2</v>
      </c>
      <c r="G80" s="582"/>
      <c r="H80" s="427">
        <v>0</v>
      </c>
      <c r="I80" s="428">
        <v>0</v>
      </c>
      <c r="J80" s="428">
        <v>0</v>
      </c>
      <c r="K80" s="465">
        <f>((E80*F80)+(H80*I80)-(E80/2))*J80</f>
        <v>0</v>
      </c>
      <c r="L80" s="391"/>
    </row>
    <row r="81" spans="2:12" x14ac:dyDescent="0.3">
      <c r="B81" s="463"/>
      <c r="C81" s="458"/>
      <c r="D81" s="411" t="s">
        <v>108</v>
      </c>
      <c r="E81" s="411" t="s">
        <v>114</v>
      </c>
      <c r="F81" s="583" t="s">
        <v>115</v>
      </c>
      <c r="G81" s="583"/>
      <c r="H81" s="411" t="s">
        <v>116</v>
      </c>
      <c r="I81" s="411" t="s">
        <v>117</v>
      </c>
      <c r="J81" s="411" t="s">
        <v>118</v>
      </c>
      <c r="K81" s="422" t="s">
        <v>9</v>
      </c>
      <c r="L81" s="391"/>
    </row>
    <row r="82" spans="2:12" x14ac:dyDescent="0.3">
      <c r="B82" s="463"/>
      <c r="C82" s="464">
        <v>2</v>
      </c>
      <c r="D82" s="426"/>
      <c r="E82" s="427">
        <v>0</v>
      </c>
      <c r="F82" s="581">
        <v>0</v>
      </c>
      <c r="G82" s="582"/>
      <c r="H82" s="427">
        <v>0</v>
      </c>
      <c r="I82" s="428"/>
      <c r="J82" s="428">
        <v>0</v>
      </c>
      <c r="K82" s="465">
        <f>((E82*F82)+(H82*I82)-(E82/2))*J82</f>
        <v>0</v>
      </c>
      <c r="L82" s="391"/>
    </row>
    <row r="83" spans="2:12" x14ac:dyDescent="0.3">
      <c r="B83" s="463"/>
      <c r="C83" s="458"/>
      <c r="D83" s="411" t="s">
        <v>108</v>
      </c>
      <c r="E83" s="411" t="s">
        <v>114</v>
      </c>
      <c r="F83" s="583" t="s">
        <v>115</v>
      </c>
      <c r="G83" s="583"/>
      <c r="H83" s="411" t="s">
        <v>116</v>
      </c>
      <c r="I83" s="411" t="s">
        <v>117</v>
      </c>
      <c r="J83" s="411" t="s">
        <v>118</v>
      </c>
      <c r="K83" s="422" t="s">
        <v>9</v>
      </c>
      <c r="L83" s="391"/>
    </row>
    <row r="84" spans="2:12" x14ac:dyDescent="0.3">
      <c r="B84" s="463"/>
      <c r="C84" s="464">
        <v>3</v>
      </c>
      <c r="D84" s="426"/>
      <c r="E84" s="427">
        <v>0</v>
      </c>
      <c r="F84" s="581">
        <v>0</v>
      </c>
      <c r="G84" s="582"/>
      <c r="H84" s="427">
        <v>0</v>
      </c>
      <c r="I84" s="428">
        <v>0</v>
      </c>
      <c r="J84" s="428">
        <v>0</v>
      </c>
      <c r="K84" s="465">
        <f>((E84*F84)+(H84*I84)-(E84/2))*J84</f>
        <v>0</v>
      </c>
      <c r="L84" s="391"/>
    </row>
    <row r="85" spans="2:12" x14ac:dyDescent="0.3">
      <c r="B85" s="463"/>
      <c r="C85" s="392"/>
      <c r="D85" s="525" t="s">
        <v>119</v>
      </c>
      <c r="E85" s="525"/>
      <c r="F85" s="394"/>
      <c r="G85" s="394"/>
      <c r="H85" s="394"/>
      <c r="I85" s="394"/>
      <c r="J85" s="523">
        <f>K80+K82+K84</f>
        <v>0</v>
      </c>
      <c r="K85" s="524"/>
      <c r="L85" s="391"/>
    </row>
    <row r="86" spans="2:12" x14ac:dyDescent="0.3">
      <c r="B86" s="463"/>
      <c r="C86" s="380"/>
      <c r="D86" s="389" t="s">
        <v>120</v>
      </c>
      <c r="E86" s="389"/>
      <c r="F86" s="380"/>
      <c r="G86" s="380"/>
      <c r="H86" s="380"/>
      <c r="I86" s="380"/>
      <c r="J86" s="380"/>
      <c r="K86" s="380"/>
      <c r="L86" s="391"/>
    </row>
    <row r="87" spans="2:12" x14ac:dyDescent="0.3">
      <c r="B87" s="390"/>
      <c r="C87" s="466"/>
      <c r="D87" s="467" t="s">
        <v>121</v>
      </c>
      <c r="E87" s="467"/>
      <c r="F87" s="468"/>
      <c r="G87" s="468"/>
      <c r="H87" s="469"/>
      <c r="I87" s="470" t="s">
        <v>122</v>
      </c>
      <c r="J87" s="259" t="s">
        <v>8</v>
      </c>
      <c r="K87" s="471" t="s">
        <v>9</v>
      </c>
      <c r="L87" s="391"/>
    </row>
    <row r="88" spans="2:12" x14ac:dyDescent="0.3">
      <c r="B88" s="463"/>
      <c r="C88" s="472">
        <v>1</v>
      </c>
      <c r="D88" s="539" t="s">
        <v>123</v>
      </c>
      <c r="E88" s="540"/>
      <c r="F88" s="540"/>
      <c r="G88" s="540"/>
      <c r="H88" s="540"/>
      <c r="I88" s="424">
        <v>0</v>
      </c>
      <c r="J88" s="456">
        <v>0</v>
      </c>
      <c r="K88" s="423">
        <f>I88*J88</f>
        <v>0</v>
      </c>
      <c r="L88" s="391"/>
    </row>
    <row r="89" spans="2:12" x14ac:dyDescent="0.3">
      <c r="B89" s="463"/>
      <c r="C89" s="70">
        <v>2</v>
      </c>
      <c r="D89" s="530" t="s">
        <v>124</v>
      </c>
      <c r="E89" s="531"/>
      <c r="F89" s="531"/>
      <c r="G89" s="531"/>
      <c r="H89" s="531"/>
      <c r="I89" s="424">
        <v>0</v>
      </c>
      <c r="J89" s="456">
        <v>0</v>
      </c>
      <c r="K89" s="423">
        <f>I89*J89</f>
        <v>0</v>
      </c>
      <c r="L89" s="391"/>
    </row>
    <row r="90" spans="2:12" x14ac:dyDescent="0.3">
      <c r="B90" s="463"/>
      <c r="C90" s="397">
        <v>3</v>
      </c>
      <c r="D90" s="541"/>
      <c r="E90" s="542"/>
      <c r="F90" s="542"/>
      <c r="G90" s="542"/>
      <c r="H90" s="542"/>
      <c r="I90" s="425">
        <v>0</v>
      </c>
      <c r="J90" s="473">
        <v>0</v>
      </c>
      <c r="K90" s="423">
        <f>I90*J90</f>
        <v>0</v>
      </c>
      <c r="L90" s="391"/>
    </row>
    <row r="91" spans="2:12" x14ac:dyDescent="0.3">
      <c r="B91" s="463"/>
      <c r="C91" s="392"/>
      <c r="D91" s="525" t="s">
        <v>125</v>
      </c>
      <c r="E91" s="525"/>
      <c r="F91" s="394"/>
      <c r="G91" s="394"/>
      <c r="H91" s="394"/>
      <c r="I91" s="394"/>
      <c r="J91" s="523">
        <f>SUM(K88:K90)</f>
        <v>0</v>
      </c>
      <c r="K91" s="524"/>
      <c r="L91" s="391"/>
    </row>
    <row r="92" spans="2:12" x14ac:dyDescent="0.3">
      <c r="B92" s="463"/>
      <c r="C92" s="380"/>
      <c r="D92" s="535" t="s">
        <v>126</v>
      </c>
      <c r="E92" s="535"/>
      <c r="F92" s="380"/>
      <c r="G92" s="380"/>
      <c r="H92" s="380"/>
      <c r="I92" s="380"/>
      <c r="J92" s="380"/>
      <c r="K92" s="380"/>
      <c r="L92" s="391"/>
    </row>
    <row r="93" spans="2:12" x14ac:dyDescent="0.3">
      <c r="B93" s="463"/>
      <c r="C93" s="466"/>
      <c r="D93" s="418" t="s">
        <v>121</v>
      </c>
      <c r="E93" s="418"/>
      <c r="F93" s="418"/>
      <c r="G93" s="418"/>
      <c r="H93" s="474"/>
      <c r="I93" s="459" t="s">
        <v>127</v>
      </c>
      <c r="J93" s="459" t="s">
        <v>8</v>
      </c>
      <c r="K93" s="460" t="s">
        <v>9</v>
      </c>
      <c r="L93" s="391"/>
    </row>
    <row r="94" spans="2:12" x14ac:dyDescent="0.3">
      <c r="B94" s="463"/>
      <c r="C94" s="472">
        <v>1</v>
      </c>
      <c r="D94" s="530"/>
      <c r="E94" s="531"/>
      <c r="F94" s="531"/>
      <c r="G94" s="531"/>
      <c r="H94" s="531"/>
      <c r="I94" s="424">
        <v>0</v>
      </c>
      <c r="J94" s="456">
        <v>0</v>
      </c>
      <c r="K94" s="430">
        <f>I94*J94</f>
        <v>0</v>
      </c>
      <c r="L94" s="391"/>
    </row>
    <row r="95" spans="2:12" x14ac:dyDescent="0.3">
      <c r="B95" s="463"/>
      <c r="C95" s="397">
        <v>2</v>
      </c>
      <c r="D95" s="548"/>
      <c r="E95" s="549"/>
      <c r="F95" s="549"/>
      <c r="G95" s="549"/>
      <c r="H95" s="549"/>
      <c r="I95" s="425">
        <v>0</v>
      </c>
      <c r="J95" s="473">
        <v>0</v>
      </c>
      <c r="K95" s="431">
        <f>I95*J95</f>
        <v>0</v>
      </c>
      <c r="L95" s="391"/>
    </row>
    <row r="96" spans="2:12" x14ac:dyDescent="0.3">
      <c r="B96" s="463"/>
      <c r="C96" s="392"/>
      <c r="D96" s="525" t="s">
        <v>128</v>
      </c>
      <c r="E96" s="525"/>
      <c r="F96" s="394"/>
      <c r="G96" s="394"/>
      <c r="H96" s="394"/>
      <c r="I96" s="394"/>
      <c r="J96" s="523">
        <f>SUM(K94:K95)</f>
        <v>0</v>
      </c>
      <c r="K96" s="524"/>
      <c r="L96" s="391"/>
    </row>
    <row r="97" spans="2:12" ht="12" customHeight="1" x14ac:dyDescent="0.3">
      <c r="B97" s="445"/>
      <c r="C97" s="454"/>
      <c r="D97" s="454"/>
      <c r="E97" s="454"/>
      <c r="F97" s="454"/>
      <c r="G97" s="454"/>
      <c r="H97" s="454"/>
      <c r="I97" s="454"/>
      <c r="J97" s="454"/>
      <c r="K97" s="454"/>
      <c r="L97" s="455"/>
    </row>
    <row r="98" spans="2:12" ht="9.15" customHeight="1" x14ac:dyDescent="0.3">
      <c r="B98" s="375"/>
      <c r="C98" s="375"/>
      <c r="D98" s="375"/>
      <c r="E98" s="375"/>
      <c r="F98" s="375"/>
      <c r="G98" s="375"/>
      <c r="H98" s="375"/>
      <c r="I98" s="375"/>
      <c r="J98" s="375"/>
      <c r="K98" s="375"/>
      <c r="L98" s="375"/>
    </row>
    <row r="99" spans="2:12" ht="21" customHeight="1" x14ac:dyDescent="0.3">
      <c r="B99" s="475"/>
      <c r="C99" s="387"/>
      <c r="D99" s="544" t="s">
        <v>129</v>
      </c>
      <c r="E99" s="544"/>
      <c r="F99" s="544"/>
      <c r="G99" s="544"/>
      <c r="H99" s="544"/>
      <c r="I99" s="387"/>
      <c r="J99" s="387"/>
      <c r="K99" s="387"/>
      <c r="L99" s="451"/>
    </row>
    <row r="100" spans="2:12" ht="9.15" customHeight="1" x14ac:dyDescent="0.3">
      <c r="B100" s="375"/>
      <c r="C100" s="375"/>
      <c r="D100" s="375"/>
      <c r="E100" s="375"/>
      <c r="F100" s="375"/>
      <c r="G100" s="375"/>
      <c r="H100" s="375"/>
      <c r="I100" s="375"/>
      <c r="J100" s="375"/>
      <c r="K100" s="375"/>
      <c r="L100" s="375"/>
    </row>
    <row r="101" spans="2:12" x14ac:dyDescent="0.3">
      <c r="B101" s="452"/>
      <c r="C101" s="476"/>
      <c r="D101" s="476" t="s">
        <v>130</v>
      </c>
      <c r="E101" s="376"/>
      <c r="F101" s="376"/>
      <c r="G101" s="376"/>
      <c r="H101" s="376"/>
      <c r="I101" s="376"/>
      <c r="J101" s="376"/>
      <c r="K101" s="376"/>
      <c r="L101" s="447"/>
    </row>
    <row r="102" spans="2:12" x14ac:dyDescent="0.3">
      <c r="B102" s="463"/>
      <c r="C102" s="440" t="s">
        <v>85</v>
      </c>
      <c r="D102" s="578" t="s">
        <v>43</v>
      </c>
      <c r="E102" s="579"/>
      <c r="F102" s="579"/>
      <c r="G102" s="579"/>
      <c r="H102" s="579"/>
      <c r="I102" s="579"/>
      <c r="J102" s="580"/>
      <c r="K102" s="442">
        <f>J17</f>
        <v>0</v>
      </c>
      <c r="L102" s="477"/>
    </row>
    <row r="103" spans="2:12" x14ac:dyDescent="0.3">
      <c r="B103" s="463"/>
      <c r="C103" s="441" t="s">
        <v>93</v>
      </c>
      <c r="D103" s="536" t="s">
        <v>2</v>
      </c>
      <c r="E103" s="537"/>
      <c r="F103" s="537"/>
      <c r="G103" s="537"/>
      <c r="H103" s="537"/>
      <c r="I103" s="537"/>
      <c r="J103" s="538"/>
      <c r="K103" s="430">
        <f>J36</f>
        <v>0</v>
      </c>
      <c r="L103" s="477"/>
    </row>
    <row r="104" spans="2:12" x14ac:dyDescent="0.3">
      <c r="B104" s="463"/>
      <c r="C104" s="441" t="s">
        <v>131</v>
      </c>
      <c r="D104" s="536" t="s">
        <v>132</v>
      </c>
      <c r="E104" s="537"/>
      <c r="F104" s="537"/>
      <c r="G104" s="537"/>
      <c r="H104" s="537"/>
      <c r="I104" s="537"/>
      <c r="J104" s="538"/>
      <c r="K104" s="430">
        <f>J53+J65</f>
        <v>0</v>
      </c>
      <c r="L104" s="477"/>
    </row>
    <row r="105" spans="2:12" x14ac:dyDescent="0.3">
      <c r="B105" s="463"/>
      <c r="C105" s="441" t="s">
        <v>104</v>
      </c>
      <c r="D105" s="536" t="s">
        <v>16</v>
      </c>
      <c r="E105" s="537"/>
      <c r="F105" s="537"/>
      <c r="G105" s="537"/>
      <c r="H105" s="537"/>
      <c r="I105" s="537"/>
      <c r="J105" s="538"/>
      <c r="K105" s="430">
        <f>J96+J91+J85+J77</f>
        <v>0</v>
      </c>
      <c r="L105" s="477"/>
    </row>
    <row r="106" spans="2:12" x14ac:dyDescent="0.3">
      <c r="B106" s="463"/>
      <c r="C106" s="441"/>
      <c r="D106" s="536"/>
      <c r="E106" s="537"/>
      <c r="F106" s="537"/>
      <c r="G106" s="537"/>
      <c r="H106" s="537"/>
      <c r="I106" s="537"/>
      <c r="J106" s="538"/>
      <c r="K106" s="429"/>
      <c r="L106" s="477"/>
    </row>
    <row r="107" spans="2:12" x14ac:dyDescent="0.3">
      <c r="B107" s="463"/>
      <c r="C107" s="441"/>
      <c r="D107" s="536"/>
      <c r="E107" s="537"/>
      <c r="F107" s="537"/>
      <c r="G107" s="537"/>
      <c r="H107" s="537"/>
      <c r="I107" s="537"/>
      <c r="J107" s="538"/>
      <c r="K107" s="429"/>
      <c r="L107" s="477"/>
    </row>
    <row r="108" spans="2:12" x14ac:dyDescent="0.3">
      <c r="B108" s="463"/>
      <c r="C108" s="478"/>
      <c r="D108" s="576" t="s">
        <v>133</v>
      </c>
      <c r="E108" s="576"/>
      <c r="F108" s="576"/>
      <c r="G108" s="479"/>
      <c r="H108" s="479"/>
      <c r="I108" s="479"/>
      <c r="J108" s="569">
        <f>SUM(K102:K107)</f>
        <v>0</v>
      </c>
      <c r="K108" s="570"/>
      <c r="L108" s="477"/>
    </row>
    <row r="109" spans="2:12" x14ac:dyDescent="0.3">
      <c r="B109" s="463"/>
      <c r="C109" s="480"/>
      <c r="D109" s="575" t="s">
        <v>134</v>
      </c>
      <c r="E109" s="575"/>
      <c r="F109" s="575"/>
      <c r="G109" s="481"/>
      <c r="H109" s="481"/>
      <c r="I109" s="481"/>
      <c r="J109" s="571">
        <f>J108-K103</f>
        <v>0</v>
      </c>
      <c r="K109" s="572"/>
      <c r="L109" s="477"/>
    </row>
    <row r="110" spans="2:12" x14ac:dyDescent="0.3">
      <c r="B110" s="463"/>
      <c r="C110" s="482"/>
      <c r="D110" s="543" t="s">
        <v>135</v>
      </c>
      <c r="E110" s="543"/>
      <c r="F110" s="483"/>
      <c r="G110" s="483"/>
      <c r="H110" s="483"/>
      <c r="I110" s="484">
        <v>0</v>
      </c>
      <c r="J110" s="484"/>
      <c r="K110" s="485">
        <f>I110</f>
        <v>0</v>
      </c>
      <c r="L110" s="477"/>
    </row>
    <row r="111" spans="2:12" x14ac:dyDescent="0.3">
      <c r="B111" s="463"/>
      <c r="C111" s="486"/>
      <c r="D111" s="577" t="s">
        <v>136</v>
      </c>
      <c r="E111" s="577"/>
      <c r="F111" s="487"/>
      <c r="G111" s="487"/>
      <c r="H111" s="487"/>
      <c r="I111" s="487"/>
      <c r="J111" s="573">
        <f>J109*K110</f>
        <v>0</v>
      </c>
      <c r="K111" s="574"/>
      <c r="L111" s="477"/>
    </row>
    <row r="112" spans="2:12" x14ac:dyDescent="0.3">
      <c r="B112" s="445"/>
      <c r="C112" s="454"/>
      <c r="D112" s="564"/>
      <c r="E112" s="564"/>
      <c r="F112" s="564"/>
      <c r="G112" s="564"/>
      <c r="H112" s="564"/>
      <c r="I112" s="564"/>
      <c r="J112" s="564"/>
      <c r="K112" s="564"/>
      <c r="L112" s="565"/>
    </row>
    <row r="113" spans="2:12" x14ac:dyDescent="0.3">
      <c r="B113" s="375"/>
      <c r="C113" s="375"/>
      <c r="D113" s="375"/>
      <c r="E113" s="375"/>
      <c r="F113" s="375"/>
      <c r="G113" s="375"/>
      <c r="H113" s="375"/>
      <c r="I113" s="375"/>
      <c r="J113" s="375"/>
      <c r="K113" s="375"/>
      <c r="L113" s="375"/>
    </row>
    <row r="114" spans="2:12" ht="15.6" customHeight="1" x14ac:dyDescent="0.3">
      <c r="B114" s="566"/>
      <c r="C114" s="567"/>
      <c r="D114" s="567"/>
      <c r="E114" s="567"/>
      <c r="F114" s="567"/>
      <c r="G114" s="567"/>
      <c r="H114" s="567"/>
      <c r="I114" s="567"/>
      <c r="J114" s="567"/>
      <c r="K114" s="567"/>
      <c r="L114" s="568"/>
    </row>
    <row r="115" spans="2:12" ht="15.6" x14ac:dyDescent="0.3">
      <c r="B115" s="390"/>
      <c r="C115" s="533" t="s">
        <v>137</v>
      </c>
      <c r="D115" s="533"/>
      <c r="E115" s="533"/>
      <c r="F115" s="533"/>
      <c r="G115" s="443"/>
      <c r="H115" s="443"/>
      <c r="I115" s="443"/>
      <c r="J115" s="562">
        <f>K102+K103+K104+K105</f>
        <v>0</v>
      </c>
      <c r="K115" s="562"/>
      <c r="L115" s="488"/>
    </row>
    <row r="116" spans="2:12" x14ac:dyDescent="0.3">
      <c r="B116" s="390"/>
      <c r="C116" s="380"/>
      <c r="D116" s="380"/>
      <c r="E116" s="380"/>
      <c r="F116" s="380"/>
      <c r="G116" s="380"/>
      <c r="H116" s="380"/>
      <c r="I116" s="380"/>
      <c r="J116" s="380"/>
      <c r="K116" s="380"/>
      <c r="L116" s="488"/>
    </row>
    <row r="117" spans="2:12" ht="15.6" x14ac:dyDescent="0.3">
      <c r="B117" s="390"/>
      <c r="C117" s="533" t="s">
        <v>138</v>
      </c>
      <c r="D117" s="533"/>
      <c r="E117" s="533"/>
      <c r="F117" s="443"/>
      <c r="G117" s="443"/>
      <c r="H117" s="443"/>
      <c r="I117" s="443"/>
      <c r="J117" s="562">
        <f>J111</f>
        <v>0</v>
      </c>
      <c r="K117" s="562"/>
      <c r="L117" s="488"/>
    </row>
    <row r="118" spans="2:12" x14ac:dyDescent="0.3">
      <c r="B118" s="390"/>
      <c r="C118" s="380"/>
      <c r="D118" s="380"/>
      <c r="E118" s="380"/>
      <c r="F118" s="380"/>
      <c r="G118" s="380"/>
      <c r="H118" s="380"/>
      <c r="I118" s="380"/>
      <c r="J118" s="380"/>
      <c r="K118" s="380"/>
      <c r="L118" s="488"/>
    </row>
    <row r="119" spans="2:12" ht="15.6" x14ac:dyDescent="0.3">
      <c r="B119" s="390"/>
      <c r="C119" s="534" t="s">
        <v>139</v>
      </c>
      <c r="D119" s="534"/>
      <c r="E119" s="534"/>
      <c r="F119" s="444"/>
      <c r="G119" s="444"/>
      <c r="H119" s="444"/>
      <c r="I119" s="444"/>
      <c r="J119" s="563">
        <f>J115+J117</f>
        <v>0</v>
      </c>
      <c r="K119" s="563"/>
      <c r="L119" s="488"/>
    </row>
    <row r="120" spans="2:12" x14ac:dyDescent="0.3">
      <c r="B120" s="559"/>
      <c r="C120" s="560"/>
      <c r="D120" s="560"/>
      <c r="E120" s="560"/>
      <c r="F120" s="560"/>
      <c r="G120" s="560"/>
      <c r="H120" s="560"/>
      <c r="I120" s="560"/>
      <c r="J120" s="560"/>
      <c r="K120" s="560"/>
      <c r="L120" s="561"/>
    </row>
  </sheetData>
  <dataConsolidate/>
  <mergeCells count="100">
    <mergeCell ref="D111:E111"/>
    <mergeCell ref="C115:F115"/>
    <mergeCell ref="D99:H99"/>
    <mergeCell ref="D45:H45"/>
    <mergeCell ref="D95:H95"/>
    <mergeCell ref="D102:J102"/>
    <mergeCell ref="F75:G75"/>
    <mergeCell ref="F74:G74"/>
    <mergeCell ref="F84:G84"/>
    <mergeCell ref="F79:G79"/>
    <mergeCell ref="F80:G80"/>
    <mergeCell ref="F81:G81"/>
    <mergeCell ref="F82:G82"/>
    <mergeCell ref="F83:G83"/>
    <mergeCell ref="D44:H44"/>
    <mergeCell ref="D43:H43"/>
    <mergeCell ref="B120:L120"/>
    <mergeCell ref="J115:K115"/>
    <mergeCell ref="J117:K117"/>
    <mergeCell ref="J119:K119"/>
    <mergeCell ref="D106:J106"/>
    <mergeCell ref="D112:L112"/>
    <mergeCell ref="B114:L114"/>
    <mergeCell ref="J108:K108"/>
    <mergeCell ref="J109:K109"/>
    <mergeCell ref="J111:K111"/>
    <mergeCell ref="D107:J107"/>
    <mergeCell ref="D109:F109"/>
    <mergeCell ref="D108:F108"/>
    <mergeCell ref="D94:H94"/>
    <mergeCell ref="F11:G11"/>
    <mergeCell ref="D16:E16"/>
    <mergeCell ref="D15:E15"/>
    <mergeCell ref="D14:E14"/>
    <mergeCell ref="D13:E13"/>
    <mergeCell ref="D12:E12"/>
    <mergeCell ref="E3:K3"/>
    <mergeCell ref="F71:G71"/>
    <mergeCell ref="D64:H64"/>
    <mergeCell ref="D59:E59"/>
    <mergeCell ref="D60:H60"/>
    <mergeCell ref="D63:H63"/>
    <mergeCell ref="D62:H62"/>
    <mergeCell ref="D61:H61"/>
    <mergeCell ref="D52:H52"/>
    <mergeCell ref="D51:H51"/>
    <mergeCell ref="C3:D3"/>
    <mergeCell ref="F10:K10"/>
    <mergeCell ref="D50:H50"/>
    <mergeCell ref="D49:H49"/>
    <mergeCell ref="D26:H26"/>
    <mergeCell ref="D47:H47"/>
    <mergeCell ref="D6:H6"/>
    <mergeCell ref="D20:I20"/>
    <mergeCell ref="D17:E17"/>
    <mergeCell ref="D36:E36"/>
    <mergeCell ref="D57:H57"/>
    <mergeCell ref="F12:G12"/>
    <mergeCell ref="F13:G13"/>
    <mergeCell ref="F14:G14"/>
    <mergeCell ref="F15:G15"/>
    <mergeCell ref="F16:G16"/>
    <mergeCell ref="D31:H31"/>
    <mergeCell ref="D30:H30"/>
    <mergeCell ref="D29:H29"/>
    <mergeCell ref="D28:H28"/>
    <mergeCell ref="D27:H27"/>
    <mergeCell ref="D35:H35"/>
    <mergeCell ref="C117:E117"/>
    <mergeCell ref="C119:E119"/>
    <mergeCell ref="J96:K96"/>
    <mergeCell ref="J91:K91"/>
    <mergeCell ref="J85:K85"/>
    <mergeCell ref="D85:E85"/>
    <mergeCell ref="D91:E91"/>
    <mergeCell ref="D92:E92"/>
    <mergeCell ref="D96:E96"/>
    <mergeCell ref="D105:J105"/>
    <mergeCell ref="D104:J104"/>
    <mergeCell ref="D103:J103"/>
    <mergeCell ref="D88:H88"/>
    <mergeCell ref="D90:H90"/>
    <mergeCell ref="D89:H89"/>
    <mergeCell ref="D110:E110"/>
    <mergeCell ref="J17:K17"/>
    <mergeCell ref="D65:I65"/>
    <mergeCell ref="J65:K65"/>
    <mergeCell ref="D77:H77"/>
    <mergeCell ref="J77:K77"/>
    <mergeCell ref="D53:I53"/>
    <mergeCell ref="J53:K53"/>
    <mergeCell ref="F72:G72"/>
    <mergeCell ref="F76:G76"/>
    <mergeCell ref="F73:G73"/>
    <mergeCell ref="D34:H34"/>
    <mergeCell ref="D33:H33"/>
    <mergeCell ref="D32:H32"/>
    <mergeCell ref="D48:H48"/>
    <mergeCell ref="J36:K36"/>
    <mergeCell ref="D46:H46"/>
  </mergeCells>
  <dataValidations count="3">
    <dataValidation type="list" allowBlank="1" showInputMessage="1" showErrorMessage="1" sqref="I11" xr:uid="{6DB6673B-F75D-4F01-88E8-15A6FBAFEABD}">
      <formula1>"Please select, # of Hours, # of Days, Level of Effort"</formula1>
    </dataValidation>
    <dataValidation type="list" allowBlank="1" showInputMessage="1" showErrorMessage="1" sqref="J11" xr:uid="{7CDBFA49-F7B0-4CCE-99ED-65F5C27BFED2}">
      <formula1>"Please select, Hourly rate, Daily rate, Base Salary"</formula1>
    </dataValidation>
    <dataValidation type="list" allowBlank="1" showInputMessage="1" showErrorMessage="1" sqref="D72:D76" xr:uid="{5BD9BBD5-589C-4265-B38D-56A283E9C586}">
      <formula1>"Please select, Flight, Train, Personal Vehicle, Taxi, Bus, Other, None"</formula1>
    </dataValidation>
  </dataValidations>
  <pageMargins left="0.7" right="0.7" top="0.75" bottom="0.75" header="0.3" footer="0.3"/>
  <pageSetup scale="75" fitToHeight="0" orientation="portrait" horizontalDpi="1200" verticalDpi="1200" r:id="rId1"/>
  <headerFooter>
    <oddFooter>&amp;L&amp;D&amp;C&amp;A&amp;R&amp;P</oddFooter>
  </headerFooter>
  <ignoredErrors>
    <ignoredError sqref="K26 K27:K35 K60:K64 K72:K76 K88:K90 K84 K82 K94:K95 K102:K10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6355757-5752-4F0A-92E1-10EA474F652E}">
          <x14:formula1>
            <xm:f>Lists!$B$19:$B$21</xm:f>
          </x14:formula1>
          <xm:sqref>D10:E10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D5CC-B761-4BCF-8984-05598C8BD531}">
  <sheetPr>
    <outlinePr summaryBelow="0"/>
    <pageSetUpPr fitToPage="1"/>
  </sheetPr>
  <dimension ref="B1:Q358"/>
  <sheetViews>
    <sheetView showGridLines="0" zoomScaleNormal="100" workbookViewId="0">
      <selection activeCell="O4" sqref="O4"/>
    </sheetView>
  </sheetViews>
  <sheetFormatPr defaultRowHeight="14.4" x14ac:dyDescent="0.3"/>
  <cols>
    <col min="2" max="2" width="2.6640625" customWidth="1"/>
    <col min="3" max="3" width="4" customWidth="1"/>
    <col min="4" max="4" width="23.6640625" customWidth="1"/>
    <col min="5" max="5" width="22" customWidth="1"/>
    <col min="6" max="6" width="24" customWidth="1"/>
    <col min="7" max="7" width="12.109375" customWidth="1"/>
    <col min="8" max="8" width="10.88671875" customWidth="1"/>
    <col min="10" max="10" width="10.6640625" customWidth="1"/>
    <col min="11" max="11" width="2.6640625" customWidth="1"/>
  </cols>
  <sheetData>
    <row r="1" spans="2:11" x14ac:dyDescent="0.3">
      <c r="C1" s="31"/>
      <c r="D1" s="31"/>
    </row>
    <row r="2" spans="2:11" ht="34.5" customHeight="1" x14ac:dyDescent="0.3">
      <c r="B2" s="584" t="s">
        <v>140</v>
      </c>
      <c r="C2" s="584"/>
      <c r="D2" s="584"/>
      <c r="E2" s="584"/>
      <c r="F2" s="584"/>
      <c r="G2" s="584"/>
      <c r="H2" s="584"/>
      <c r="I2" s="584"/>
      <c r="J2" s="584"/>
      <c r="K2" s="584"/>
    </row>
    <row r="3" spans="2:11" x14ac:dyDescent="0.3">
      <c r="D3" s="585"/>
      <c r="E3" s="585"/>
      <c r="F3" s="585"/>
    </row>
    <row r="4" spans="2:11" ht="12" customHeight="1" x14ac:dyDescent="0.4">
      <c r="B4" s="20"/>
      <c r="C4" s="20"/>
      <c r="D4" s="117"/>
      <c r="E4" s="20"/>
      <c r="F4" s="20"/>
      <c r="G4" s="20"/>
      <c r="H4" s="20"/>
      <c r="I4" s="20"/>
      <c r="J4" s="20"/>
      <c r="K4" s="20"/>
    </row>
    <row r="5" spans="2:11" ht="21.75" customHeight="1" x14ac:dyDescent="0.4">
      <c r="B5" s="20"/>
      <c r="C5" s="15"/>
      <c r="D5" s="400" t="s">
        <v>141</v>
      </c>
      <c r="E5" s="16"/>
      <c r="F5" s="16"/>
      <c r="G5" s="16"/>
      <c r="H5" s="16"/>
      <c r="I5" s="16"/>
      <c r="J5" s="16"/>
      <c r="K5" s="401"/>
    </row>
    <row r="6" spans="2:11" ht="12" customHeight="1" x14ac:dyDescent="0.3">
      <c r="B6" s="20"/>
      <c r="C6" s="18"/>
      <c r="D6" s="19"/>
      <c r="E6" s="18"/>
      <c r="F6" s="18"/>
      <c r="G6" s="18"/>
      <c r="H6" s="18"/>
      <c r="I6" s="18"/>
      <c r="J6" s="18"/>
      <c r="K6" s="20"/>
    </row>
    <row r="7" spans="2:11" x14ac:dyDescent="0.3">
      <c r="B7" s="20"/>
      <c r="C7" s="402">
        <v>1</v>
      </c>
      <c r="D7" s="586" t="s">
        <v>142</v>
      </c>
      <c r="E7" s="586"/>
      <c r="F7" s="586"/>
      <c r="G7" s="586"/>
      <c r="H7" s="586"/>
      <c r="I7" s="586"/>
      <c r="J7" s="586"/>
      <c r="K7" s="20"/>
    </row>
    <row r="8" spans="2:11" x14ac:dyDescent="0.3">
      <c r="B8" s="20"/>
      <c r="C8" s="403"/>
      <c r="D8" s="404" t="s">
        <v>143</v>
      </c>
      <c r="E8" s="587" t="s">
        <v>144</v>
      </c>
      <c r="F8" s="587"/>
      <c r="G8" s="587"/>
      <c r="H8" s="587"/>
      <c r="I8" s="587"/>
      <c r="J8" s="587"/>
      <c r="K8" s="20"/>
    </row>
    <row r="9" spans="2:11" x14ac:dyDescent="0.3">
      <c r="B9" s="20"/>
      <c r="C9" s="403"/>
      <c r="D9" s="404"/>
      <c r="E9" s="404"/>
      <c r="F9" s="404"/>
      <c r="G9" s="404"/>
      <c r="H9" s="404"/>
      <c r="I9" s="404"/>
      <c r="J9" s="404"/>
      <c r="K9" s="20"/>
    </row>
    <row r="10" spans="2:11" ht="27.6" x14ac:dyDescent="0.3">
      <c r="B10" s="20"/>
      <c r="C10" s="403"/>
      <c r="D10" s="405" t="s">
        <v>145</v>
      </c>
      <c r="E10" s="587" t="s">
        <v>144</v>
      </c>
      <c r="F10" s="587"/>
      <c r="G10" s="587"/>
      <c r="H10" s="587"/>
      <c r="I10" s="587"/>
      <c r="J10" s="587"/>
      <c r="K10" s="20"/>
    </row>
    <row r="11" spans="2:11" x14ac:dyDescent="0.3">
      <c r="B11" s="20"/>
      <c r="C11" s="403"/>
      <c r="D11" s="404"/>
      <c r="E11" s="404"/>
      <c r="F11" s="404"/>
      <c r="G11" s="404"/>
      <c r="H11" s="404"/>
      <c r="I11" s="404"/>
      <c r="J11" s="404"/>
      <c r="K11" s="20"/>
    </row>
    <row r="12" spans="2:11" x14ac:dyDescent="0.3">
      <c r="B12" s="20"/>
      <c r="C12" s="402">
        <v>2</v>
      </c>
      <c r="D12" s="586" t="s">
        <v>142</v>
      </c>
      <c r="E12" s="586"/>
      <c r="F12" s="586"/>
      <c r="G12" s="586"/>
      <c r="H12" s="586"/>
      <c r="I12" s="586"/>
      <c r="J12" s="586"/>
      <c r="K12" s="20"/>
    </row>
    <row r="13" spans="2:11" x14ac:dyDescent="0.3">
      <c r="B13" s="20"/>
      <c r="C13" s="403"/>
      <c r="D13" s="404" t="s">
        <v>143</v>
      </c>
      <c r="E13" s="587" t="s">
        <v>144</v>
      </c>
      <c r="F13" s="587"/>
      <c r="G13" s="587"/>
      <c r="H13" s="587"/>
      <c r="I13" s="587"/>
      <c r="J13" s="587"/>
      <c r="K13" s="20"/>
    </row>
    <row r="14" spans="2:11" x14ac:dyDescent="0.3">
      <c r="B14" s="20"/>
      <c r="C14" s="403"/>
      <c r="D14" s="404"/>
      <c r="E14" s="404"/>
      <c r="F14" s="404"/>
      <c r="G14" s="404"/>
      <c r="H14" s="404"/>
      <c r="I14" s="404"/>
      <c r="J14" s="404"/>
      <c r="K14" s="20"/>
    </row>
    <row r="15" spans="2:11" ht="27.6" x14ac:dyDescent="0.3">
      <c r="B15" s="20"/>
      <c r="C15" s="403"/>
      <c r="D15" s="405" t="s">
        <v>145</v>
      </c>
      <c r="E15" s="587" t="s">
        <v>144</v>
      </c>
      <c r="F15" s="587"/>
      <c r="G15" s="587"/>
      <c r="H15" s="587"/>
      <c r="I15" s="587"/>
      <c r="J15" s="587"/>
      <c r="K15" s="20"/>
    </row>
    <row r="16" spans="2:11" x14ac:dyDescent="0.3">
      <c r="B16" s="20"/>
      <c r="C16" s="403"/>
      <c r="D16" s="404"/>
      <c r="E16" s="404"/>
      <c r="F16" s="404"/>
      <c r="G16" s="404"/>
      <c r="H16" s="404"/>
      <c r="I16" s="404"/>
      <c r="J16" s="404"/>
      <c r="K16" s="20"/>
    </row>
    <row r="17" spans="2:17" x14ac:dyDescent="0.3">
      <c r="B17" s="20"/>
      <c r="C17" s="402">
        <v>3</v>
      </c>
      <c r="D17" s="586" t="s">
        <v>142</v>
      </c>
      <c r="E17" s="586"/>
      <c r="F17" s="586"/>
      <c r="G17" s="586"/>
      <c r="H17" s="586"/>
      <c r="I17" s="586"/>
      <c r="J17" s="586"/>
      <c r="K17" s="20"/>
    </row>
    <row r="18" spans="2:17" x14ac:dyDescent="0.3">
      <c r="B18" s="20"/>
      <c r="C18" s="403"/>
      <c r="D18" s="404" t="s">
        <v>143</v>
      </c>
      <c r="E18" s="587" t="s">
        <v>144</v>
      </c>
      <c r="F18" s="587"/>
      <c r="G18" s="587"/>
      <c r="H18" s="587"/>
      <c r="I18" s="587"/>
      <c r="J18" s="587"/>
      <c r="K18" s="20"/>
    </row>
    <row r="19" spans="2:17" ht="12" customHeight="1" x14ac:dyDescent="0.3">
      <c r="B19" s="20"/>
      <c r="C19" s="403"/>
      <c r="D19" s="404"/>
      <c r="E19" s="404"/>
      <c r="F19" s="404"/>
      <c r="G19" s="404"/>
      <c r="H19" s="404"/>
      <c r="I19" s="404"/>
      <c r="J19" s="404"/>
      <c r="K19" s="20"/>
    </row>
    <row r="20" spans="2:17" ht="27.6" x14ac:dyDescent="0.3">
      <c r="B20" s="20"/>
      <c r="C20" s="403"/>
      <c r="D20" s="405" t="s">
        <v>145</v>
      </c>
      <c r="E20" s="587" t="s">
        <v>144</v>
      </c>
      <c r="F20" s="587"/>
      <c r="G20" s="587"/>
      <c r="H20" s="587"/>
      <c r="I20" s="587"/>
      <c r="J20" s="587"/>
      <c r="K20" s="20"/>
    </row>
    <row r="21" spans="2:17" x14ac:dyDescent="0.3">
      <c r="B21" s="20"/>
      <c r="C21" s="404"/>
      <c r="D21" s="404"/>
      <c r="E21" s="404"/>
      <c r="F21" s="404"/>
      <c r="G21" s="404"/>
      <c r="H21" s="404"/>
      <c r="I21" s="404"/>
      <c r="J21" s="404"/>
      <c r="K21" s="20"/>
      <c r="L21" s="406" t="s">
        <v>146</v>
      </c>
      <c r="M21" s="406"/>
      <c r="N21" s="406"/>
      <c r="O21" s="406"/>
      <c r="P21" s="406"/>
      <c r="Q21" s="406"/>
    </row>
    <row r="22" spans="2:17" hidden="1" x14ac:dyDescent="0.3">
      <c r="B22" s="20"/>
      <c r="C22" s="402">
        <v>4</v>
      </c>
      <c r="D22" s="586" t="s">
        <v>142</v>
      </c>
      <c r="E22" s="586"/>
      <c r="F22" s="586"/>
      <c r="G22" s="586"/>
      <c r="H22" s="586"/>
      <c r="I22" s="586"/>
      <c r="J22" s="586"/>
      <c r="K22" s="20"/>
    </row>
    <row r="23" spans="2:17" hidden="1" x14ac:dyDescent="0.3">
      <c r="B23" s="20"/>
      <c r="C23" s="403"/>
      <c r="D23" s="404" t="s">
        <v>143</v>
      </c>
      <c r="E23" s="587" t="s">
        <v>144</v>
      </c>
      <c r="F23" s="587"/>
      <c r="G23" s="587"/>
      <c r="H23" s="587"/>
      <c r="I23" s="587"/>
      <c r="J23" s="587"/>
      <c r="K23" s="20"/>
    </row>
    <row r="24" spans="2:17" hidden="1" x14ac:dyDescent="0.3">
      <c r="B24" s="20"/>
      <c r="C24" s="403"/>
      <c r="D24" s="404"/>
      <c r="E24" s="404"/>
      <c r="F24" s="404"/>
      <c r="G24" s="404"/>
      <c r="H24" s="404"/>
      <c r="I24" s="404"/>
      <c r="J24" s="404"/>
      <c r="K24" s="20"/>
    </row>
    <row r="25" spans="2:17" ht="27.6" hidden="1" x14ac:dyDescent="0.3">
      <c r="B25" s="20"/>
      <c r="C25" s="403"/>
      <c r="D25" s="405" t="s">
        <v>145</v>
      </c>
      <c r="E25" s="587" t="s">
        <v>144</v>
      </c>
      <c r="F25" s="587"/>
      <c r="G25" s="587"/>
      <c r="H25" s="587"/>
      <c r="I25" s="587"/>
      <c r="J25" s="587"/>
      <c r="K25" s="20"/>
    </row>
    <row r="26" spans="2:17" hidden="1" x14ac:dyDescent="0.3">
      <c r="B26" s="20"/>
      <c r="K26" s="20"/>
    </row>
    <row r="27" spans="2:17" hidden="1" x14ac:dyDescent="0.3">
      <c r="B27" s="20"/>
      <c r="C27" s="402">
        <v>5</v>
      </c>
      <c r="D27" s="586" t="s">
        <v>142</v>
      </c>
      <c r="E27" s="586"/>
      <c r="F27" s="586"/>
      <c r="G27" s="586"/>
      <c r="H27" s="586"/>
      <c r="I27" s="586"/>
      <c r="J27" s="586"/>
      <c r="K27" s="20"/>
    </row>
    <row r="28" spans="2:17" hidden="1" x14ac:dyDescent="0.3">
      <c r="B28" s="20"/>
      <c r="C28" s="403"/>
      <c r="D28" s="404" t="s">
        <v>143</v>
      </c>
      <c r="E28" s="587" t="s">
        <v>144</v>
      </c>
      <c r="F28" s="587"/>
      <c r="G28" s="587"/>
      <c r="H28" s="587"/>
      <c r="I28" s="587"/>
      <c r="J28" s="587"/>
      <c r="K28" s="20"/>
    </row>
    <row r="29" spans="2:17" hidden="1" x14ac:dyDescent="0.3">
      <c r="B29" s="20"/>
      <c r="C29" s="403"/>
      <c r="D29" s="404"/>
      <c r="E29" s="404"/>
      <c r="F29" s="404"/>
      <c r="G29" s="404"/>
      <c r="H29" s="404"/>
      <c r="I29" s="404"/>
      <c r="J29" s="404"/>
      <c r="K29" s="20"/>
    </row>
    <row r="30" spans="2:17" ht="27.6" hidden="1" x14ac:dyDescent="0.3">
      <c r="B30" s="20"/>
      <c r="C30" s="403"/>
      <c r="D30" s="405" t="s">
        <v>145</v>
      </c>
      <c r="E30" s="587" t="s">
        <v>144</v>
      </c>
      <c r="F30" s="587"/>
      <c r="G30" s="587"/>
      <c r="H30" s="587"/>
      <c r="I30" s="587"/>
      <c r="J30" s="587"/>
      <c r="K30" s="20"/>
    </row>
    <row r="31" spans="2:17" hidden="1" x14ac:dyDescent="0.3">
      <c r="B31" s="20"/>
      <c r="K31" s="20"/>
    </row>
    <row r="32" spans="2:17" hidden="1" x14ac:dyDescent="0.3">
      <c r="B32" s="20"/>
      <c r="C32" s="402">
        <v>6</v>
      </c>
      <c r="D32" s="586" t="s">
        <v>142</v>
      </c>
      <c r="E32" s="586"/>
      <c r="F32" s="586"/>
      <c r="G32" s="586"/>
      <c r="H32" s="586"/>
      <c r="I32" s="586"/>
      <c r="J32" s="586"/>
      <c r="K32" s="20"/>
    </row>
    <row r="33" spans="2:11" hidden="1" x14ac:dyDescent="0.3">
      <c r="B33" s="20"/>
      <c r="C33" s="403"/>
      <c r="D33" s="404" t="s">
        <v>143</v>
      </c>
      <c r="E33" s="587" t="s">
        <v>144</v>
      </c>
      <c r="F33" s="587"/>
      <c r="G33" s="587"/>
      <c r="H33" s="587"/>
      <c r="I33" s="587"/>
      <c r="J33" s="587"/>
      <c r="K33" s="20"/>
    </row>
    <row r="34" spans="2:11" hidden="1" x14ac:dyDescent="0.3">
      <c r="B34" s="20"/>
      <c r="C34" s="403"/>
      <c r="D34" s="404"/>
      <c r="E34" s="404"/>
      <c r="F34" s="404"/>
      <c r="G34" s="404"/>
      <c r="H34" s="404"/>
      <c r="I34" s="404"/>
      <c r="J34" s="404"/>
      <c r="K34" s="20"/>
    </row>
    <row r="35" spans="2:11" ht="27.6" hidden="1" x14ac:dyDescent="0.3">
      <c r="B35" s="20"/>
      <c r="C35" s="403"/>
      <c r="D35" s="405" t="s">
        <v>145</v>
      </c>
      <c r="E35" s="587" t="s">
        <v>144</v>
      </c>
      <c r="F35" s="587"/>
      <c r="G35" s="587"/>
      <c r="H35" s="587"/>
      <c r="I35" s="587"/>
      <c r="J35" s="587"/>
      <c r="K35" s="20"/>
    </row>
    <row r="36" spans="2:11" hidden="1" x14ac:dyDescent="0.3">
      <c r="B36" s="20"/>
      <c r="K36" s="20"/>
    </row>
    <row r="37" spans="2:11" hidden="1" x14ac:dyDescent="0.3">
      <c r="B37" s="20"/>
      <c r="C37" s="402">
        <v>7</v>
      </c>
      <c r="D37" s="586" t="s">
        <v>142</v>
      </c>
      <c r="E37" s="586"/>
      <c r="F37" s="586"/>
      <c r="G37" s="586"/>
      <c r="H37" s="586"/>
      <c r="I37" s="586"/>
      <c r="J37" s="586"/>
      <c r="K37" s="20"/>
    </row>
    <row r="38" spans="2:11" hidden="1" x14ac:dyDescent="0.3">
      <c r="B38" s="20"/>
      <c r="C38" s="403"/>
      <c r="D38" s="404" t="s">
        <v>143</v>
      </c>
      <c r="E38" s="587" t="s">
        <v>144</v>
      </c>
      <c r="F38" s="587"/>
      <c r="G38" s="587"/>
      <c r="H38" s="587"/>
      <c r="I38" s="587"/>
      <c r="J38" s="587"/>
      <c r="K38" s="20"/>
    </row>
    <row r="39" spans="2:11" hidden="1" x14ac:dyDescent="0.3">
      <c r="B39" s="20"/>
      <c r="C39" s="403"/>
      <c r="D39" s="404"/>
      <c r="E39" s="404"/>
      <c r="F39" s="404"/>
      <c r="G39" s="404"/>
      <c r="H39" s="404"/>
      <c r="I39" s="404"/>
      <c r="J39" s="404"/>
      <c r="K39" s="20"/>
    </row>
    <row r="40" spans="2:11" ht="27.6" hidden="1" x14ac:dyDescent="0.3">
      <c r="B40" s="20"/>
      <c r="C40" s="403"/>
      <c r="D40" s="405" t="s">
        <v>145</v>
      </c>
      <c r="E40" s="587" t="s">
        <v>144</v>
      </c>
      <c r="F40" s="587"/>
      <c r="G40" s="587"/>
      <c r="H40" s="587"/>
      <c r="I40" s="587"/>
      <c r="J40" s="587"/>
      <c r="K40" s="20"/>
    </row>
    <row r="41" spans="2:11" hidden="1" x14ac:dyDescent="0.3">
      <c r="B41" s="20"/>
      <c r="C41" s="403"/>
      <c r="D41" s="404"/>
      <c r="E41" s="404"/>
      <c r="F41" s="404"/>
      <c r="G41" s="404"/>
      <c r="H41" s="404"/>
      <c r="I41" s="404"/>
      <c r="J41" s="404"/>
      <c r="K41" s="20"/>
    </row>
    <row r="42" spans="2:11" x14ac:dyDescent="0.3">
      <c r="B42" s="20"/>
      <c r="C42" s="20"/>
      <c r="D42" s="20"/>
      <c r="E42" s="20"/>
      <c r="F42" s="20"/>
      <c r="G42" s="20"/>
      <c r="H42" s="20"/>
      <c r="I42" s="20"/>
      <c r="J42" s="20"/>
      <c r="K42" s="20"/>
    </row>
    <row r="45" spans="2:11" ht="21" x14ac:dyDescent="0.4">
      <c r="B45" s="20"/>
      <c r="C45" s="20"/>
      <c r="D45" s="117"/>
      <c r="E45" s="20"/>
      <c r="F45" s="20"/>
      <c r="G45" s="20"/>
      <c r="H45" s="20"/>
      <c r="I45" s="20"/>
      <c r="J45" s="20"/>
      <c r="K45" s="20"/>
    </row>
    <row r="46" spans="2:11" ht="21" x14ac:dyDescent="0.4">
      <c r="B46" s="20"/>
      <c r="C46" s="15"/>
      <c r="D46" s="400" t="s">
        <v>147</v>
      </c>
      <c r="E46" s="16"/>
      <c r="F46" s="16"/>
      <c r="G46" s="16"/>
      <c r="H46" s="16"/>
      <c r="I46" s="16"/>
      <c r="J46" s="16"/>
      <c r="K46" s="401"/>
    </row>
    <row r="47" spans="2:11" ht="15.6" x14ac:dyDescent="0.3">
      <c r="B47" s="20"/>
      <c r="C47" s="18"/>
      <c r="D47" s="407" t="s">
        <v>2</v>
      </c>
      <c r="E47" s="18"/>
      <c r="F47" s="18"/>
      <c r="G47" s="18"/>
      <c r="H47" s="18"/>
      <c r="I47" s="18"/>
      <c r="J47" s="18"/>
      <c r="K47" s="20"/>
    </row>
    <row r="48" spans="2:11" x14ac:dyDescent="0.3">
      <c r="B48" s="20"/>
      <c r="C48" s="402">
        <v>1</v>
      </c>
      <c r="D48" s="586" t="s">
        <v>148</v>
      </c>
      <c r="E48" s="586"/>
      <c r="F48" s="586"/>
      <c r="G48" s="586"/>
      <c r="H48" s="586"/>
      <c r="I48" s="586"/>
      <c r="J48" s="586"/>
      <c r="K48" s="20"/>
    </row>
    <row r="49" spans="2:12" x14ac:dyDescent="0.3">
      <c r="B49" s="20"/>
      <c r="C49" s="403"/>
      <c r="D49" s="404" t="s">
        <v>149</v>
      </c>
      <c r="E49" s="587" t="s">
        <v>144</v>
      </c>
      <c r="F49" s="587"/>
      <c r="G49" s="587"/>
      <c r="H49" s="587"/>
      <c r="I49" s="587"/>
      <c r="J49" s="587"/>
      <c r="K49" s="20"/>
    </row>
    <row r="50" spans="2:12" x14ac:dyDescent="0.3">
      <c r="B50" s="20"/>
      <c r="C50" s="403"/>
      <c r="D50" s="404"/>
      <c r="E50" s="404"/>
      <c r="F50" s="404"/>
      <c r="G50" s="404"/>
      <c r="H50" s="404"/>
      <c r="I50" s="404"/>
      <c r="J50" s="404"/>
      <c r="K50" s="20"/>
    </row>
    <row r="51" spans="2:12" x14ac:dyDescent="0.3">
      <c r="B51" s="20"/>
      <c r="C51" s="403"/>
      <c r="D51" s="404" t="s">
        <v>150</v>
      </c>
      <c r="E51" s="587" t="s">
        <v>144</v>
      </c>
      <c r="F51" s="587"/>
      <c r="G51" s="587"/>
      <c r="H51" s="587"/>
      <c r="I51" s="587"/>
      <c r="J51" s="587"/>
      <c r="K51" s="20"/>
    </row>
    <row r="52" spans="2:12" x14ac:dyDescent="0.3">
      <c r="B52" s="20"/>
      <c r="C52" s="403"/>
      <c r="D52" s="404"/>
      <c r="E52" s="404"/>
      <c r="F52" s="404"/>
      <c r="G52" s="404"/>
      <c r="H52" s="404"/>
      <c r="I52" s="404"/>
      <c r="J52" s="404"/>
      <c r="K52" s="20"/>
    </row>
    <row r="53" spans="2:12" x14ac:dyDescent="0.3">
      <c r="B53" s="20"/>
      <c r="C53" s="402">
        <v>2</v>
      </c>
      <c r="D53" s="586" t="s">
        <v>148</v>
      </c>
      <c r="E53" s="586"/>
      <c r="F53" s="586"/>
      <c r="G53" s="586"/>
      <c r="H53" s="586"/>
      <c r="I53" s="586"/>
      <c r="J53" s="586"/>
      <c r="K53" s="20"/>
    </row>
    <row r="54" spans="2:12" x14ac:dyDescent="0.3">
      <c r="B54" s="20"/>
      <c r="C54" s="403"/>
      <c r="D54" s="404" t="s">
        <v>149</v>
      </c>
      <c r="E54" s="587" t="s">
        <v>144</v>
      </c>
      <c r="F54" s="587"/>
      <c r="G54" s="587"/>
      <c r="H54" s="587"/>
      <c r="I54" s="587"/>
      <c r="J54" s="587"/>
      <c r="K54" s="20"/>
    </row>
    <row r="55" spans="2:12" x14ac:dyDescent="0.3">
      <c r="B55" s="20"/>
      <c r="C55" s="403"/>
      <c r="D55" s="404"/>
      <c r="E55" s="404"/>
      <c r="F55" s="404"/>
      <c r="G55" s="404"/>
      <c r="H55" s="404"/>
      <c r="I55" s="404"/>
      <c r="J55" s="404"/>
      <c r="K55" s="20"/>
    </row>
    <row r="56" spans="2:12" x14ac:dyDescent="0.3">
      <c r="B56" s="20"/>
      <c r="C56" s="403"/>
      <c r="D56" s="404" t="s">
        <v>150</v>
      </c>
      <c r="E56" s="587" t="s">
        <v>144</v>
      </c>
      <c r="F56" s="587"/>
      <c r="G56" s="587"/>
      <c r="H56" s="587"/>
      <c r="I56" s="587"/>
      <c r="J56" s="587"/>
      <c r="K56" s="20"/>
    </row>
    <row r="57" spans="2:12" x14ac:dyDescent="0.3">
      <c r="B57" s="20"/>
      <c r="C57" s="403"/>
      <c r="D57" s="404"/>
      <c r="E57" s="404"/>
      <c r="F57" s="404"/>
      <c r="G57" s="404"/>
      <c r="H57" s="404"/>
      <c r="I57" s="404"/>
      <c r="J57" s="404"/>
      <c r="K57" s="20"/>
    </row>
    <row r="58" spans="2:12" x14ac:dyDescent="0.3">
      <c r="B58" s="20"/>
      <c r="C58" s="402">
        <v>3</v>
      </c>
      <c r="D58" s="586" t="s">
        <v>148</v>
      </c>
      <c r="E58" s="586"/>
      <c r="F58" s="586"/>
      <c r="G58" s="586"/>
      <c r="H58" s="586"/>
      <c r="I58" s="586"/>
      <c r="J58" s="586"/>
      <c r="K58" s="20"/>
    </row>
    <row r="59" spans="2:12" x14ac:dyDescent="0.3">
      <c r="B59" s="20"/>
      <c r="C59" s="403"/>
      <c r="D59" s="404" t="s">
        <v>149</v>
      </c>
      <c r="E59" s="587" t="s">
        <v>144</v>
      </c>
      <c r="F59" s="587"/>
      <c r="G59" s="587"/>
      <c r="H59" s="587"/>
      <c r="I59" s="587"/>
      <c r="J59" s="587"/>
      <c r="K59" s="20"/>
    </row>
    <row r="60" spans="2:12" x14ac:dyDescent="0.3">
      <c r="B60" s="20"/>
      <c r="C60" s="403"/>
      <c r="D60" s="404"/>
      <c r="E60" s="404"/>
      <c r="F60" s="404"/>
      <c r="G60" s="404"/>
      <c r="H60" s="404"/>
      <c r="I60" s="404"/>
      <c r="J60" s="404"/>
      <c r="K60" s="20"/>
    </row>
    <row r="61" spans="2:12" x14ac:dyDescent="0.3">
      <c r="B61" s="20"/>
      <c r="C61" s="403"/>
      <c r="D61" s="404" t="s">
        <v>150</v>
      </c>
      <c r="E61" s="587" t="s">
        <v>144</v>
      </c>
      <c r="F61" s="587"/>
      <c r="G61" s="587"/>
      <c r="H61" s="587"/>
      <c r="I61" s="587"/>
      <c r="J61" s="587"/>
      <c r="K61" s="20"/>
    </row>
    <row r="62" spans="2:12" hidden="1" x14ac:dyDescent="0.3">
      <c r="B62" s="20"/>
      <c r="C62" s="403"/>
      <c r="D62" s="404"/>
      <c r="E62" s="404"/>
      <c r="F62" s="404"/>
      <c r="G62" s="404"/>
      <c r="H62" s="404"/>
      <c r="I62" s="404"/>
      <c r="J62" s="404"/>
      <c r="K62" s="20"/>
      <c r="L62" s="406" t="s">
        <v>151</v>
      </c>
    </row>
    <row r="63" spans="2:12" hidden="1" x14ac:dyDescent="0.3">
      <c r="B63" s="20"/>
      <c r="C63" s="402">
        <v>4</v>
      </c>
      <c r="D63" s="586" t="s">
        <v>148</v>
      </c>
      <c r="E63" s="586"/>
      <c r="F63" s="586"/>
      <c r="G63" s="586"/>
      <c r="H63" s="586"/>
      <c r="I63" s="586"/>
      <c r="J63" s="586"/>
      <c r="K63" s="20"/>
    </row>
    <row r="64" spans="2:12" hidden="1" x14ac:dyDescent="0.3">
      <c r="B64" s="20"/>
      <c r="C64" s="403"/>
      <c r="D64" s="404" t="s">
        <v>149</v>
      </c>
      <c r="E64" s="587" t="s">
        <v>144</v>
      </c>
      <c r="F64" s="587"/>
      <c r="G64" s="587"/>
      <c r="H64" s="587"/>
      <c r="I64" s="587"/>
      <c r="J64" s="587"/>
      <c r="K64" s="20"/>
    </row>
    <row r="65" spans="2:11" hidden="1" x14ac:dyDescent="0.3">
      <c r="B65" s="20"/>
      <c r="C65" s="403"/>
      <c r="D65" s="404"/>
      <c r="E65" s="404"/>
      <c r="F65" s="404"/>
      <c r="G65" s="404"/>
      <c r="H65" s="404"/>
      <c r="I65" s="404"/>
      <c r="J65" s="404"/>
      <c r="K65" s="20"/>
    </row>
    <row r="66" spans="2:11" hidden="1" x14ac:dyDescent="0.3">
      <c r="B66" s="20"/>
      <c r="C66" s="403"/>
      <c r="D66" s="404" t="s">
        <v>150</v>
      </c>
      <c r="E66" s="587" t="s">
        <v>144</v>
      </c>
      <c r="F66" s="587"/>
      <c r="G66" s="587"/>
      <c r="H66" s="587"/>
      <c r="I66" s="587"/>
      <c r="J66" s="587"/>
      <c r="K66" s="20"/>
    </row>
    <row r="67" spans="2:11" hidden="1" x14ac:dyDescent="0.3">
      <c r="B67" s="20"/>
      <c r="K67" s="20"/>
    </row>
    <row r="68" spans="2:11" hidden="1" x14ac:dyDescent="0.3">
      <c r="B68" s="20"/>
      <c r="C68" s="402">
        <v>5</v>
      </c>
      <c r="D68" s="586" t="s">
        <v>148</v>
      </c>
      <c r="E68" s="586"/>
      <c r="F68" s="586"/>
      <c r="G68" s="586"/>
      <c r="H68" s="586"/>
      <c r="I68" s="586"/>
      <c r="J68" s="586"/>
      <c r="K68" s="20"/>
    </row>
    <row r="69" spans="2:11" hidden="1" x14ac:dyDescent="0.3">
      <c r="B69" s="20"/>
      <c r="C69" s="403"/>
      <c r="D69" s="404" t="s">
        <v>149</v>
      </c>
      <c r="E69" s="587" t="s">
        <v>144</v>
      </c>
      <c r="F69" s="587"/>
      <c r="G69" s="587"/>
      <c r="H69" s="587"/>
      <c r="I69" s="587"/>
      <c r="J69" s="587"/>
      <c r="K69" s="20"/>
    </row>
    <row r="70" spans="2:11" hidden="1" x14ac:dyDescent="0.3">
      <c r="B70" s="20"/>
      <c r="C70" s="403"/>
      <c r="D70" s="404"/>
      <c r="E70" s="404"/>
      <c r="F70" s="404"/>
      <c r="G70" s="404"/>
      <c r="H70" s="404"/>
      <c r="I70" s="404"/>
      <c r="J70" s="404"/>
      <c r="K70" s="20"/>
    </row>
    <row r="71" spans="2:11" hidden="1" x14ac:dyDescent="0.3">
      <c r="B71" s="20"/>
      <c r="C71" s="403"/>
      <c r="D71" s="404" t="s">
        <v>150</v>
      </c>
      <c r="E71" s="587" t="s">
        <v>144</v>
      </c>
      <c r="F71" s="587"/>
      <c r="G71" s="587"/>
      <c r="H71" s="587"/>
      <c r="I71" s="587"/>
      <c r="J71" s="587"/>
      <c r="K71" s="20"/>
    </row>
    <row r="72" spans="2:11" hidden="1" x14ac:dyDescent="0.3">
      <c r="B72" s="20"/>
      <c r="C72" s="403"/>
      <c r="D72" s="404"/>
      <c r="E72" s="404"/>
      <c r="F72" s="404"/>
      <c r="G72" s="404"/>
      <c r="H72" s="404"/>
      <c r="I72" s="404"/>
      <c r="J72" s="404"/>
      <c r="K72" s="20"/>
    </row>
    <row r="73" spans="2:11" hidden="1" x14ac:dyDescent="0.3">
      <c r="B73" s="20"/>
      <c r="K73" s="20"/>
    </row>
    <row r="74" spans="2:11" hidden="1" x14ac:dyDescent="0.3">
      <c r="B74" s="20"/>
      <c r="C74" s="402">
        <v>6</v>
      </c>
      <c r="D74" s="586" t="s">
        <v>148</v>
      </c>
      <c r="E74" s="586"/>
      <c r="F74" s="586"/>
      <c r="G74" s="586"/>
      <c r="H74" s="586"/>
      <c r="I74" s="586"/>
      <c r="J74" s="586"/>
      <c r="K74" s="20"/>
    </row>
    <row r="75" spans="2:11" hidden="1" x14ac:dyDescent="0.3">
      <c r="B75" s="20"/>
      <c r="C75" s="403"/>
      <c r="D75" s="404" t="s">
        <v>149</v>
      </c>
      <c r="E75" s="587" t="s">
        <v>144</v>
      </c>
      <c r="F75" s="587"/>
      <c r="G75" s="587"/>
      <c r="H75" s="587"/>
      <c r="I75" s="587"/>
      <c r="J75" s="587"/>
      <c r="K75" s="20"/>
    </row>
    <row r="76" spans="2:11" hidden="1" x14ac:dyDescent="0.3">
      <c r="B76" s="20"/>
      <c r="C76" s="403"/>
      <c r="D76" s="404"/>
      <c r="E76" s="404"/>
      <c r="F76" s="404"/>
      <c r="G76" s="404"/>
      <c r="H76" s="404"/>
      <c r="I76" s="404"/>
      <c r="J76" s="404"/>
      <c r="K76" s="20"/>
    </row>
    <row r="77" spans="2:11" hidden="1" x14ac:dyDescent="0.3">
      <c r="B77" s="20"/>
      <c r="C77" s="403"/>
      <c r="D77" s="404" t="s">
        <v>150</v>
      </c>
      <c r="E77" s="587" t="s">
        <v>144</v>
      </c>
      <c r="F77" s="587"/>
      <c r="G77" s="587"/>
      <c r="H77" s="587"/>
      <c r="I77" s="587"/>
      <c r="J77" s="587"/>
      <c r="K77" s="20"/>
    </row>
    <row r="78" spans="2:11" hidden="1" x14ac:dyDescent="0.3">
      <c r="B78" s="20"/>
      <c r="C78" s="403"/>
      <c r="D78" s="404"/>
      <c r="E78" s="404"/>
      <c r="F78" s="404"/>
      <c r="G78" s="404"/>
      <c r="H78" s="404"/>
      <c r="I78" s="404"/>
      <c r="J78" s="404"/>
      <c r="K78" s="20"/>
    </row>
    <row r="79" spans="2:11" hidden="1" x14ac:dyDescent="0.3">
      <c r="B79" s="20"/>
      <c r="K79" s="20"/>
    </row>
    <row r="80" spans="2:11" hidden="1" x14ac:dyDescent="0.3">
      <c r="B80" s="20"/>
      <c r="C80" s="402">
        <v>7</v>
      </c>
      <c r="D80" s="586" t="s">
        <v>148</v>
      </c>
      <c r="E80" s="586"/>
      <c r="F80" s="586"/>
      <c r="G80" s="586"/>
      <c r="H80" s="586"/>
      <c r="I80" s="586"/>
      <c r="J80" s="586"/>
      <c r="K80" s="20"/>
    </row>
    <row r="81" spans="2:12" hidden="1" x14ac:dyDescent="0.3">
      <c r="B81" s="20"/>
      <c r="C81" s="403"/>
      <c r="D81" s="404" t="s">
        <v>149</v>
      </c>
      <c r="E81" s="587" t="s">
        <v>144</v>
      </c>
      <c r="F81" s="587"/>
      <c r="G81" s="587"/>
      <c r="H81" s="587"/>
      <c r="I81" s="587"/>
      <c r="J81" s="587"/>
      <c r="K81" s="20"/>
    </row>
    <row r="82" spans="2:12" hidden="1" x14ac:dyDescent="0.3">
      <c r="B82" s="20"/>
      <c r="C82" s="403"/>
      <c r="D82" s="404"/>
      <c r="E82" s="404"/>
      <c r="F82" s="404"/>
      <c r="G82" s="404"/>
      <c r="H82" s="404"/>
      <c r="I82" s="404"/>
      <c r="J82" s="404"/>
      <c r="K82" s="20"/>
    </row>
    <row r="83" spans="2:12" hidden="1" x14ac:dyDescent="0.3">
      <c r="B83" s="20"/>
      <c r="C83" s="403"/>
      <c r="D83" s="404" t="s">
        <v>150</v>
      </c>
      <c r="E83" s="587" t="s">
        <v>144</v>
      </c>
      <c r="F83" s="587"/>
      <c r="G83" s="587"/>
      <c r="H83" s="587"/>
      <c r="I83" s="587"/>
      <c r="J83" s="587"/>
      <c r="K83" s="20"/>
    </row>
    <row r="84" spans="2:12" x14ac:dyDescent="0.3">
      <c r="B84" s="20"/>
      <c r="C84" s="20"/>
      <c r="D84" s="20"/>
      <c r="E84" s="20"/>
      <c r="F84" s="20"/>
      <c r="G84" s="20"/>
      <c r="H84" s="20"/>
      <c r="I84" s="20"/>
      <c r="J84" s="20"/>
      <c r="K84" s="20"/>
      <c r="L84" s="406" t="s">
        <v>152</v>
      </c>
    </row>
    <row r="87" spans="2:12" ht="21" x14ac:dyDescent="0.4">
      <c r="B87" s="20"/>
      <c r="C87" s="20"/>
      <c r="D87" s="117"/>
      <c r="E87" s="20"/>
      <c r="F87" s="20"/>
      <c r="G87" s="20"/>
      <c r="H87" s="20"/>
      <c r="I87" s="20"/>
      <c r="J87" s="20"/>
      <c r="K87" s="20"/>
    </row>
    <row r="88" spans="2:12" ht="15.6" x14ac:dyDescent="0.3">
      <c r="B88" s="20"/>
      <c r="C88" s="18"/>
      <c r="D88" s="407" t="s">
        <v>97</v>
      </c>
      <c r="E88" s="18"/>
      <c r="F88" s="18"/>
      <c r="G88" s="18"/>
      <c r="H88" s="18"/>
      <c r="I88" s="18"/>
      <c r="J88" s="18"/>
      <c r="K88" s="20"/>
    </row>
    <row r="89" spans="2:12" x14ac:dyDescent="0.3">
      <c r="B89" s="20"/>
      <c r="C89" s="402">
        <v>1</v>
      </c>
      <c r="D89" s="586" t="s">
        <v>148</v>
      </c>
      <c r="E89" s="586"/>
      <c r="F89" s="586"/>
      <c r="G89" s="586"/>
      <c r="H89" s="586"/>
      <c r="I89" s="586"/>
      <c r="J89" s="586"/>
      <c r="K89" s="20"/>
    </row>
    <row r="90" spans="2:12" x14ac:dyDescent="0.3">
      <c r="B90" s="20"/>
      <c r="C90" s="403"/>
      <c r="D90" s="404" t="s">
        <v>149</v>
      </c>
      <c r="E90" s="587" t="s">
        <v>144</v>
      </c>
      <c r="F90" s="587"/>
      <c r="G90" s="587"/>
      <c r="H90" s="587"/>
      <c r="I90" s="587"/>
      <c r="J90" s="587"/>
      <c r="K90" s="20"/>
    </row>
    <row r="91" spans="2:12" x14ac:dyDescent="0.3">
      <c r="B91" s="20"/>
      <c r="C91" s="403"/>
      <c r="D91" s="404"/>
      <c r="E91" s="404"/>
      <c r="F91" s="404"/>
      <c r="G91" s="404"/>
      <c r="H91" s="404"/>
      <c r="I91" s="404"/>
      <c r="J91" s="404"/>
      <c r="K91" s="20"/>
    </row>
    <row r="92" spans="2:12" x14ac:dyDescent="0.3">
      <c r="B92" s="20"/>
      <c r="C92" s="403"/>
      <c r="D92" s="404" t="s">
        <v>150</v>
      </c>
      <c r="E92" s="587" t="s">
        <v>144</v>
      </c>
      <c r="F92" s="587"/>
      <c r="G92" s="587"/>
      <c r="H92" s="587"/>
      <c r="I92" s="587"/>
      <c r="J92" s="587"/>
      <c r="K92" s="20"/>
    </row>
    <row r="93" spans="2:12" x14ac:dyDescent="0.3">
      <c r="B93" s="20"/>
      <c r="C93" s="403"/>
      <c r="D93" s="404"/>
      <c r="E93" s="404"/>
      <c r="F93" s="404"/>
      <c r="G93" s="404"/>
      <c r="H93" s="404"/>
      <c r="I93" s="404"/>
      <c r="J93" s="404"/>
      <c r="K93" s="20"/>
    </row>
    <row r="94" spans="2:12" x14ac:dyDescent="0.3">
      <c r="B94" s="20"/>
      <c r="C94" s="402">
        <v>2</v>
      </c>
      <c r="D94" s="586" t="s">
        <v>148</v>
      </c>
      <c r="E94" s="586"/>
      <c r="F94" s="586"/>
      <c r="G94" s="586"/>
      <c r="H94" s="586"/>
      <c r="I94" s="586"/>
      <c r="J94" s="586"/>
      <c r="K94" s="20"/>
    </row>
    <row r="95" spans="2:12" x14ac:dyDescent="0.3">
      <c r="B95" s="20"/>
      <c r="C95" s="403"/>
      <c r="D95" s="404" t="s">
        <v>149</v>
      </c>
      <c r="E95" s="587" t="s">
        <v>144</v>
      </c>
      <c r="F95" s="587"/>
      <c r="G95" s="587"/>
      <c r="H95" s="587"/>
      <c r="I95" s="587"/>
      <c r="J95" s="587"/>
      <c r="K95" s="20"/>
    </row>
    <row r="96" spans="2:12" x14ac:dyDescent="0.3">
      <c r="B96" s="20"/>
      <c r="C96" s="403"/>
      <c r="D96" s="404"/>
      <c r="E96" s="404"/>
      <c r="F96" s="404"/>
      <c r="G96" s="404"/>
      <c r="H96" s="404"/>
      <c r="I96" s="404"/>
      <c r="J96" s="404"/>
      <c r="K96" s="20"/>
    </row>
    <row r="97" spans="2:12" x14ac:dyDescent="0.3">
      <c r="B97" s="20"/>
      <c r="C97" s="403"/>
      <c r="D97" s="404" t="s">
        <v>150</v>
      </c>
      <c r="E97" s="587" t="s">
        <v>144</v>
      </c>
      <c r="F97" s="587"/>
      <c r="G97" s="587"/>
      <c r="H97" s="587"/>
      <c r="I97" s="587"/>
      <c r="J97" s="587"/>
      <c r="K97" s="20"/>
    </row>
    <row r="98" spans="2:12" x14ac:dyDescent="0.3">
      <c r="B98" s="20"/>
      <c r="C98" s="403"/>
      <c r="D98" s="404"/>
      <c r="E98" s="404"/>
      <c r="F98" s="404"/>
      <c r="G98" s="404"/>
      <c r="H98" s="404"/>
      <c r="I98" s="404"/>
      <c r="J98" s="404"/>
      <c r="K98" s="20"/>
    </row>
    <row r="99" spans="2:12" x14ac:dyDescent="0.3">
      <c r="B99" s="20"/>
      <c r="C99" s="402">
        <v>3</v>
      </c>
      <c r="D99" s="586" t="s">
        <v>148</v>
      </c>
      <c r="E99" s="586"/>
      <c r="F99" s="586"/>
      <c r="G99" s="586"/>
      <c r="H99" s="586"/>
      <c r="I99" s="586"/>
      <c r="J99" s="586"/>
      <c r="K99" s="20"/>
    </row>
    <row r="100" spans="2:12" x14ac:dyDescent="0.3">
      <c r="B100" s="20"/>
      <c r="C100" s="403"/>
      <c r="D100" s="404" t="s">
        <v>149</v>
      </c>
      <c r="E100" s="587" t="s">
        <v>144</v>
      </c>
      <c r="F100" s="587"/>
      <c r="G100" s="587"/>
      <c r="H100" s="587"/>
      <c r="I100" s="587"/>
      <c r="J100" s="587"/>
      <c r="K100" s="20"/>
    </row>
    <row r="101" spans="2:12" x14ac:dyDescent="0.3">
      <c r="B101" s="20"/>
      <c r="C101" s="403"/>
      <c r="D101" s="404"/>
      <c r="E101" s="404"/>
      <c r="F101" s="404"/>
      <c r="G101" s="404"/>
      <c r="H101" s="404"/>
      <c r="I101" s="404"/>
      <c r="J101" s="404"/>
      <c r="K101" s="20"/>
    </row>
    <row r="102" spans="2:12" x14ac:dyDescent="0.3">
      <c r="B102" s="20"/>
      <c r="C102" s="403"/>
      <c r="D102" s="404" t="s">
        <v>150</v>
      </c>
      <c r="E102" s="587" t="s">
        <v>144</v>
      </c>
      <c r="F102" s="587"/>
      <c r="G102" s="587"/>
      <c r="H102" s="587"/>
      <c r="I102" s="587"/>
      <c r="J102" s="587"/>
      <c r="K102" s="20"/>
    </row>
    <row r="103" spans="2:12" x14ac:dyDescent="0.3">
      <c r="B103" s="20"/>
      <c r="C103" s="403"/>
      <c r="D103" s="404"/>
      <c r="E103" s="404"/>
      <c r="F103" s="404"/>
      <c r="G103" s="404"/>
      <c r="H103" s="404"/>
      <c r="I103" s="404"/>
      <c r="J103" s="404"/>
      <c r="K103" s="20"/>
      <c r="L103" s="406" t="s">
        <v>153</v>
      </c>
    </row>
    <row r="104" spans="2:12" x14ac:dyDescent="0.3">
      <c r="B104" s="20"/>
      <c r="C104" s="402">
        <v>4</v>
      </c>
      <c r="D104" s="586" t="s">
        <v>148</v>
      </c>
      <c r="E104" s="586"/>
      <c r="F104" s="586"/>
      <c r="G104" s="586"/>
      <c r="H104" s="586"/>
      <c r="I104" s="586"/>
      <c r="J104" s="586"/>
      <c r="K104" s="20"/>
    </row>
    <row r="105" spans="2:12" hidden="1" x14ac:dyDescent="0.3">
      <c r="B105" s="20"/>
      <c r="C105" s="403"/>
      <c r="D105" s="404" t="s">
        <v>149</v>
      </c>
      <c r="E105" s="587" t="s">
        <v>144</v>
      </c>
      <c r="F105" s="587"/>
      <c r="G105" s="587"/>
      <c r="H105" s="587"/>
      <c r="I105" s="587"/>
      <c r="J105" s="587"/>
      <c r="K105" s="20"/>
    </row>
    <row r="106" spans="2:12" hidden="1" x14ac:dyDescent="0.3">
      <c r="B106" s="20"/>
      <c r="C106" s="403"/>
      <c r="D106" s="404"/>
      <c r="E106" s="404"/>
      <c r="F106" s="404"/>
      <c r="G106" s="404"/>
      <c r="H106" s="404"/>
      <c r="I106" s="404"/>
      <c r="J106" s="404"/>
      <c r="K106" s="20"/>
    </row>
    <row r="107" spans="2:12" hidden="1" x14ac:dyDescent="0.3">
      <c r="B107" s="20"/>
      <c r="C107" s="403"/>
      <c r="D107" s="404" t="s">
        <v>150</v>
      </c>
      <c r="E107" s="587" t="s">
        <v>144</v>
      </c>
      <c r="F107" s="587"/>
      <c r="G107" s="587"/>
      <c r="H107" s="587"/>
      <c r="I107" s="587"/>
      <c r="J107" s="587"/>
      <c r="K107" s="20"/>
    </row>
    <row r="108" spans="2:12" hidden="1" x14ac:dyDescent="0.3">
      <c r="B108" s="20"/>
      <c r="K108" s="20"/>
    </row>
    <row r="109" spans="2:12" hidden="1" x14ac:dyDescent="0.3">
      <c r="B109" s="20"/>
      <c r="C109" s="402">
        <v>5</v>
      </c>
      <c r="D109" s="586" t="s">
        <v>148</v>
      </c>
      <c r="E109" s="586"/>
      <c r="F109" s="586"/>
      <c r="G109" s="586"/>
      <c r="H109" s="586"/>
      <c r="I109" s="586"/>
      <c r="J109" s="586"/>
      <c r="K109" s="20"/>
    </row>
    <row r="110" spans="2:12" hidden="1" x14ac:dyDescent="0.3">
      <c r="B110" s="20"/>
      <c r="C110" s="403"/>
      <c r="D110" s="404" t="s">
        <v>149</v>
      </c>
      <c r="E110" s="587" t="s">
        <v>144</v>
      </c>
      <c r="F110" s="587"/>
      <c r="G110" s="587"/>
      <c r="H110" s="587"/>
      <c r="I110" s="587"/>
      <c r="J110" s="587"/>
      <c r="K110" s="20"/>
    </row>
    <row r="111" spans="2:12" hidden="1" x14ac:dyDescent="0.3">
      <c r="B111" s="20"/>
      <c r="C111" s="403"/>
      <c r="D111" s="404"/>
      <c r="E111" s="404"/>
      <c r="F111" s="404"/>
      <c r="G111" s="404"/>
      <c r="H111" s="404"/>
      <c r="I111" s="404"/>
      <c r="J111" s="404"/>
      <c r="K111" s="20"/>
    </row>
    <row r="112" spans="2:12" hidden="1" x14ac:dyDescent="0.3">
      <c r="B112" s="20"/>
      <c r="C112" s="403"/>
      <c r="D112" s="404" t="s">
        <v>150</v>
      </c>
      <c r="E112" s="587" t="s">
        <v>144</v>
      </c>
      <c r="F112" s="587"/>
      <c r="G112" s="587"/>
      <c r="H112" s="587"/>
      <c r="I112" s="587"/>
      <c r="J112" s="587"/>
      <c r="K112" s="20"/>
    </row>
    <row r="113" spans="2:11" hidden="1" x14ac:dyDescent="0.3">
      <c r="B113" s="20"/>
      <c r="C113" s="403"/>
      <c r="D113" s="404"/>
      <c r="E113" s="404"/>
      <c r="F113" s="404"/>
      <c r="G113" s="404"/>
      <c r="H113" s="404"/>
      <c r="I113" s="404"/>
      <c r="J113" s="404"/>
      <c r="K113" s="20"/>
    </row>
    <row r="114" spans="2:11" hidden="1" x14ac:dyDescent="0.3">
      <c r="B114" s="20"/>
      <c r="K114" s="20"/>
    </row>
    <row r="115" spans="2:11" hidden="1" x14ac:dyDescent="0.3">
      <c r="B115" s="20"/>
      <c r="C115" s="402">
        <v>6</v>
      </c>
      <c r="D115" s="586" t="s">
        <v>148</v>
      </c>
      <c r="E115" s="586"/>
      <c r="F115" s="586"/>
      <c r="G115" s="586"/>
      <c r="H115" s="586"/>
      <c r="I115" s="586"/>
      <c r="J115" s="586"/>
      <c r="K115" s="20"/>
    </row>
    <row r="116" spans="2:11" hidden="1" x14ac:dyDescent="0.3">
      <c r="B116" s="20"/>
      <c r="C116" s="403"/>
      <c r="D116" s="404" t="s">
        <v>149</v>
      </c>
      <c r="E116" s="587" t="s">
        <v>144</v>
      </c>
      <c r="F116" s="587"/>
      <c r="G116" s="587"/>
      <c r="H116" s="587"/>
      <c r="I116" s="587"/>
      <c r="J116" s="587"/>
      <c r="K116" s="20"/>
    </row>
    <row r="117" spans="2:11" hidden="1" x14ac:dyDescent="0.3">
      <c r="B117" s="20"/>
      <c r="C117" s="403"/>
      <c r="D117" s="404"/>
      <c r="E117" s="404"/>
      <c r="F117" s="404"/>
      <c r="G117" s="404"/>
      <c r="H117" s="404"/>
      <c r="I117" s="404"/>
      <c r="J117" s="404"/>
      <c r="K117" s="20"/>
    </row>
    <row r="118" spans="2:11" hidden="1" x14ac:dyDescent="0.3">
      <c r="B118" s="20"/>
      <c r="C118" s="403"/>
      <c r="D118" s="404" t="s">
        <v>150</v>
      </c>
      <c r="E118" s="587" t="s">
        <v>144</v>
      </c>
      <c r="F118" s="587"/>
      <c r="G118" s="587"/>
      <c r="H118" s="587"/>
      <c r="I118" s="587"/>
      <c r="J118" s="587"/>
      <c r="K118" s="20"/>
    </row>
    <row r="119" spans="2:11" hidden="1" x14ac:dyDescent="0.3">
      <c r="B119" s="20"/>
      <c r="C119" s="403"/>
      <c r="D119" s="404"/>
      <c r="E119" s="404"/>
      <c r="F119" s="404"/>
      <c r="G119" s="404"/>
      <c r="H119" s="404"/>
      <c r="I119" s="404"/>
      <c r="J119" s="404"/>
      <c r="K119" s="20"/>
    </row>
    <row r="120" spans="2:11" hidden="1" x14ac:dyDescent="0.3">
      <c r="B120" s="20"/>
      <c r="K120" s="20"/>
    </row>
    <row r="121" spans="2:11" hidden="1" x14ac:dyDescent="0.3">
      <c r="B121" s="20"/>
      <c r="C121" s="402">
        <v>7</v>
      </c>
      <c r="D121" s="586" t="s">
        <v>148</v>
      </c>
      <c r="E121" s="586"/>
      <c r="F121" s="586"/>
      <c r="G121" s="586"/>
      <c r="H121" s="586"/>
      <c r="I121" s="586"/>
      <c r="J121" s="586"/>
      <c r="K121" s="20"/>
    </row>
    <row r="122" spans="2:11" hidden="1" x14ac:dyDescent="0.3">
      <c r="B122" s="20"/>
      <c r="C122" s="403"/>
      <c r="D122" s="404" t="s">
        <v>149</v>
      </c>
      <c r="E122" s="587" t="s">
        <v>144</v>
      </c>
      <c r="F122" s="587"/>
      <c r="G122" s="587"/>
      <c r="H122" s="587"/>
      <c r="I122" s="587"/>
      <c r="J122" s="587"/>
      <c r="K122" s="20"/>
    </row>
    <row r="123" spans="2:11" hidden="1" x14ac:dyDescent="0.3">
      <c r="B123" s="20"/>
      <c r="C123" s="403"/>
      <c r="D123" s="404"/>
      <c r="E123" s="404"/>
      <c r="F123" s="404"/>
      <c r="G123" s="404"/>
      <c r="H123" s="404"/>
      <c r="I123" s="404"/>
      <c r="J123" s="404"/>
      <c r="K123" s="20"/>
    </row>
    <row r="124" spans="2:11" hidden="1" x14ac:dyDescent="0.3">
      <c r="B124" s="20"/>
      <c r="C124" s="403"/>
      <c r="D124" s="404" t="s">
        <v>150</v>
      </c>
      <c r="E124" s="587" t="s">
        <v>144</v>
      </c>
      <c r="F124" s="587"/>
      <c r="G124" s="587"/>
      <c r="H124" s="587"/>
      <c r="I124" s="587"/>
      <c r="J124" s="587"/>
      <c r="K124" s="20"/>
    </row>
    <row r="125" spans="2:11" x14ac:dyDescent="0.3">
      <c r="B125" s="20"/>
      <c r="C125" s="20"/>
      <c r="D125" s="20"/>
      <c r="E125" s="20"/>
      <c r="F125" s="20"/>
      <c r="G125" s="20"/>
      <c r="H125" s="20"/>
      <c r="I125" s="20"/>
      <c r="J125" s="20"/>
      <c r="K125" s="20"/>
    </row>
    <row r="128" spans="2:11" ht="21" x14ac:dyDescent="0.4">
      <c r="B128" s="20"/>
      <c r="C128" s="20"/>
      <c r="D128" s="117"/>
      <c r="E128" s="20"/>
      <c r="F128" s="20"/>
      <c r="G128" s="20"/>
      <c r="H128" s="20"/>
      <c r="I128" s="20"/>
      <c r="J128" s="20"/>
      <c r="K128" s="20"/>
    </row>
    <row r="129" spans="2:12" ht="15.6" x14ac:dyDescent="0.3">
      <c r="B129" s="20"/>
      <c r="C129" s="18"/>
      <c r="D129" s="407" t="s">
        <v>154</v>
      </c>
      <c r="E129" s="18"/>
      <c r="F129" s="18"/>
      <c r="G129" s="18"/>
      <c r="H129" s="18"/>
      <c r="I129" s="18"/>
      <c r="J129" s="18"/>
      <c r="K129" s="20"/>
    </row>
    <row r="130" spans="2:12" x14ac:dyDescent="0.3">
      <c r="B130" s="20"/>
      <c r="C130" s="402">
        <v>1</v>
      </c>
      <c r="D130" s="586" t="s">
        <v>148</v>
      </c>
      <c r="E130" s="586"/>
      <c r="F130" s="586"/>
      <c r="G130" s="586"/>
      <c r="H130" s="586"/>
      <c r="I130" s="586"/>
      <c r="J130" s="586"/>
      <c r="K130" s="20"/>
    </row>
    <row r="131" spans="2:12" x14ac:dyDescent="0.3">
      <c r="B131" s="20"/>
      <c r="C131" s="403"/>
      <c r="D131" s="404" t="s">
        <v>149</v>
      </c>
      <c r="E131" s="587" t="s">
        <v>144</v>
      </c>
      <c r="F131" s="587"/>
      <c r="G131" s="587"/>
      <c r="H131" s="587"/>
      <c r="I131" s="587"/>
      <c r="J131" s="587"/>
      <c r="K131" s="20"/>
    </row>
    <row r="132" spans="2:12" x14ac:dyDescent="0.3">
      <c r="B132" s="20"/>
      <c r="C132" s="403"/>
      <c r="D132" s="404"/>
      <c r="E132" s="404"/>
      <c r="F132" s="404"/>
      <c r="G132" s="404"/>
      <c r="H132" s="404"/>
      <c r="I132" s="404"/>
      <c r="J132" s="404"/>
      <c r="K132" s="20"/>
    </row>
    <row r="133" spans="2:12" x14ac:dyDescent="0.3">
      <c r="B133" s="20"/>
      <c r="C133" s="403"/>
      <c r="D133" s="404" t="s">
        <v>150</v>
      </c>
      <c r="E133" s="587" t="s">
        <v>144</v>
      </c>
      <c r="F133" s="587"/>
      <c r="G133" s="587"/>
      <c r="H133" s="587"/>
      <c r="I133" s="587"/>
      <c r="J133" s="587"/>
      <c r="K133" s="20"/>
    </row>
    <row r="134" spans="2:12" x14ac:dyDescent="0.3">
      <c r="B134" s="20"/>
      <c r="C134" s="403"/>
      <c r="D134" s="404"/>
      <c r="E134" s="404"/>
      <c r="F134" s="404"/>
      <c r="G134" s="404"/>
      <c r="H134" s="404"/>
      <c r="I134" s="404"/>
      <c r="J134" s="404"/>
      <c r="K134" s="20"/>
    </row>
    <row r="135" spans="2:12" x14ac:dyDescent="0.3">
      <c r="B135" s="20"/>
      <c r="C135" s="402">
        <v>2</v>
      </c>
      <c r="D135" s="586" t="s">
        <v>148</v>
      </c>
      <c r="E135" s="586"/>
      <c r="F135" s="586"/>
      <c r="G135" s="586"/>
      <c r="H135" s="586"/>
      <c r="I135" s="586"/>
      <c r="J135" s="586"/>
      <c r="K135" s="20"/>
    </row>
    <row r="136" spans="2:12" x14ac:dyDescent="0.3">
      <c r="B136" s="20"/>
      <c r="C136" s="403"/>
      <c r="D136" s="404" t="s">
        <v>149</v>
      </c>
      <c r="E136" s="587" t="s">
        <v>144</v>
      </c>
      <c r="F136" s="587"/>
      <c r="G136" s="587"/>
      <c r="H136" s="587"/>
      <c r="I136" s="587"/>
      <c r="J136" s="587"/>
      <c r="K136" s="20"/>
    </row>
    <row r="137" spans="2:12" x14ac:dyDescent="0.3">
      <c r="B137" s="20"/>
      <c r="C137" s="403"/>
      <c r="D137" s="404"/>
      <c r="E137" s="404"/>
      <c r="F137" s="404"/>
      <c r="G137" s="404"/>
      <c r="H137" s="404"/>
      <c r="I137" s="404"/>
      <c r="J137" s="404"/>
      <c r="K137" s="20"/>
    </row>
    <row r="138" spans="2:12" x14ac:dyDescent="0.3">
      <c r="B138" s="20"/>
      <c r="C138" s="403"/>
      <c r="D138" s="404" t="s">
        <v>150</v>
      </c>
      <c r="E138" s="587" t="s">
        <v>144</v>
      </c>
      <c r="F138" s="587"/>
      <c r="G138" s="587"/>
      <c r="H138" s="587"/>
      <c r="I138" s="587"/>
      <c r="J138" s="587"/>
      <c r="K138" s="20"/>
    </row>
    <row r="139" spans="2:12" x14ac:dyDescent="0.3">
      <c r="B139" s="20"/>
      <c r="C139" s="403"/>
      <c r="D139" s="404"/>
      <c r="E139" s="404"/>
      <c r="F139" s="404"/>
      <c r="G139" s="404"/>
      <c r="H139" s="404"/>
      <c r="I139" s="404"/>
      <c r="J139" s="404"/>
      <c r="K139" s="20"/>
    </row>
    <row r="140" spans="2:12" x14ac:dyDescent="0.3">
      <c r="B140" s="20"/>
      <c r="C140" s="402">
        <v>3</v>
      </c>
      <c r="D140" s="586" t="s">
        <v>148</v>
      </c>
      <c r="E140" s="586"/>
      <c r="F140" s="586"/>
      <c r="G140" s="586"/>
      <c r="H140" s="586"/>
      <c r="I140" s="586"/>
      <c r="J140" s="586"/>
      <c r="K140" s="20"/>
    </row>
    <row r="141" spans="2:12" x14ac:dyDescent="0.3">
      <c r="B141" s="20"/>
      <c r="C141" s="403"/>
      <c r="D141" s="404" t="s">
        <v>149</v>
      </c>
      <c r="E141" s="587" t="s">
        <v>144</v>
      </c>
      <c r="F141" s="587"/>
      <c r="G141" s="587"/>
      <c r="H141" s="587"/>
      <c r="I141" s="587"/>
      <c r="J141" s="587"/>
      <c r="K141" s="20"/>
    </row>
    <row r="142" spans="2:12" x14ac:dyDescent="0.3">
      <c r="B142" s="20"/>
      <c r="C142" s="403"/>
      <c r="D142" s="404"/>
      <c r="E142" s="404"/>
      <c r="F142" s="404"/>
      <c r="G142" s="404"/>
      <c r="H142" s="404"/>
      <c r="I142" s="404"/>
      <c r="J142" s="404"/>
      <c r="K142" s="20"/>
    </row>
    <row r="143" spans="2:12" x14ac:dyDescent="0.3">
      <c r="B143" s="20"/>
      <c r="C143" s="403"/>
      <c r="D143" s="404" t="s">
        <v>150</v>
      </c>
      <c r="E143" s="587" t="s">
        <v>144</v>
      </c>
      <c r="F143" s="587"/>
      <c r="G143" s="587"/>
      <c r="H143" s="587"/>
      <c r="I143" s="587"/>
      <c r="J143" s="587"/>
      <c r="K143" s="20"/>
    </row>
    <row r="144" spans="2:12" x14ac:dyDescent="0.3">
      <c r="B144" s="20"/>
      <c r="C144" s="403"/>
      <c r="D144" s="404"/>
      <c r="E144" s="404"/>
      <c r="F144" s="404"/>
      <c r="G144" s="404"/>
      <c r="H144" s="404"/>
      <c r="I144" s="404"/>
      <c r="J144" s="404"/>
      <c r="K144" s="20"/>
      <c r="L144" s="406" t="s">
        <v>155</v>
      </c>
    </row>
    <row r="145" spans="2:11" x14ac:dyDescent="0.3">
      <c r="B145" s="20"/>
      <c r="C145" s="402">
        <v>4</v>
      </c>
      <c r="D145" s="586" t="s">
        <v>148</v>
      </c>
      <c r="E145" s="586"/>
      <c r="F145" s="586"/>
      <c r="G145" s="586"/>
      <c r="H145" s="586"/>
      <c r="I145" s="586"/>
      <c r="J145" s="586"/>
      <c r="K145" s="20"/>
    </row>
    <row r="146" spans="2:11" x14ac:dyDescent="0.3">
      <c r="B146" s="20"/>
      <c r="C146" s="403"/>
      <c r="D146" s="404" t="s">
        <v>149</v>
      </c>
      <c r="E146" s="587" t="s">
        <v>144</v>
      </c>
      <c r="F146" s="587"/>
      <c r="G146" s="587"/>
      <c r="H146" s="587"/>
      <c r="I146" s="587"/>
      <c r="J146" s="587"/>
      <c r="K146" s="20"/>
    </row>
    <row r="147" spans="2:11" hidden="1" x14ac:dyDescent="0.3">
      <c r="B147" s="20"/>
      <c r="C147" s="403"/>
      <c r="D147" s="404"/>
      <c r="E147" s="404"/>
      <c r="F147" s="404"/>
      <c r="G147" s="404"/>
      <c r="H147" s="404"/>
      <c r="I147" s="404"/>
      <c r="J147" s="404"/>
      <c r="K147" s="20"/>
    </row>
    <row r="148" spans="2:11" hidden="1" x14ac:dyDescent="0.3">
      <c r="B148" s="20"/>
      <c r="C148" s="403"/>
      <c r="D148" s="404" t="s">
        <v>150</v>
      </c>
      <c r="E148" s="587" t="s">
        <v>144</v>
      </c>
      <c r="F148" s="587"/>
      <c r="G148" s="587"/>
      <c r="H148" s="587"/>
      <c r="I148" s="587"/>
      <c r="J148" s="587"/>
      <c r="K148" s="20"/>
    </row>
    <row r="149" spans="2:11" hidden="1" x14ac:dyDescent="0.3">
      <c r="B149" s="20"/>
      <c r="K149" s="20"/>
    </row>
    <row r="150" spans="2:11" hidden="1" x14ac:dyDescent="0.3">
      <c r="B150" s="20"/>
      <c r="C150" s="402">
        <v>5</v>
      </c>
      <c r="D150" s="586" t="s">
        <v>148</v>
      </c>
      <c r="E150" s="586"/>
      <c r="F150" s="586"/>
      <c r="G150" s="586"/>
      <c r="H150" s="586"/>
      <c r="I150" s="586"/>
      <c r="J150" s="586"/>
      <c r="K150" s="20"/>
    </row>
    <row r="151" spans="2:11" hidden="1" x14ac:dyDescent="0.3">
      <c r="B151" s="20"/>
      <c r="C151" s="403"/>
      <c r="D151" s="404" t="s">
        <v>149</v>
      </c>
      <c r="E151" s="587" t="s">
        <v>144</v>
      </c>
      <c r="F151" s="587"/>
      <c r="G151" s="587"/>
      <c r="H151" s="587"/>
      <c r="I151" s="587"/>
      <c r="J151" s="587"/>
      <c r="K151" s="20"/>
    </row>
    <row r="152" spans="2:11" hidden="1" x14ac:dyDescent="0.3">
      <c r="B152" s="20"/>
      <c r="C152" s="403"/>
      <c r="D152" s="404"/>
      <c r="E152" s="404"/>
      <c r="F152" s="404"/>
      <c r="G152" s="404"/>
      <c r="H152" s="404"/>
      <c r="I152" s="404"/>
      <c r="J152" s="404"/>
      <c r="K152" s="20"/>
    </row>
    <row r="153" spans="2:11" hidden="1" x14ac:dyDescent="0.3">
      <c r="B153" s="20"/>
      <c r="C153" s="403"/>
      <c r="D153" s="404" t="s">
        <v>150</v>
      </c>
      <c r="E153" s="587" t="s">
        <v>144</v>
      </c>
      <c r="F153" s="587"/>
      <c r="G153" s="587"/>
      <c r="H153" s="587"/>
      <c r="I153" s="587"/>
      <c r="J153" s="587"/>
      <c r="K153" s="20"/>
    </row>
    <row r="154" spans="2:11" hidden="1" x14ac:dyDescent="0.3">
      <c r="B154" s="20"/>
      <c r="C154" s="403"/>
      <c r="D154" s="404"/>
      <c r="E154" s="404"/>
      <c r="F154" s="404"/>
      <c r="G154" s="404"/>
      <c r="H154" s="404"/>
      <c r="I154" s="404"/>
      <c r="J154" s="404"/>
      <c r="K154" s="20"/>
    </row>
    <row r="155" spans="2:11" hidden="1" x14ac:dyDescent="0.3">
      <c r="B155" s="20"/>
      <c r="K155" s="20"/>
    </row>
    <row r="156" spans="2:11" hidden="1" x14ac:dyDescent="0.3">
      <c r="B156" s="20"/>
      <c r="C156" s="402">
        <v>6</v>
      </c>
      <c r="D156" s="586" t="s">
        <v>148</v>
      </c>
      <c r="E156" s="586"/>
      <c r="F156" s="586"/>
      <c r="G156" s="586"/>
      <c r="H156" s="586"/>
      <c r="I156" s="586"/>
      <c r="J156" s="586"/>
      <c r="K156" s="20"/>
    </row>
    <row r="157" spans="2:11" hidden="1" x14ac:dyDescent="0.3">
      <c r="B157" s="20"/>
      <c r="C157" s="403"/>
      <c r="D157" s="404" t="s">
        <v>149</v>
      </c>
      <c r="E157" s="587" t="s">
        <v>144</v>
      </c>
      <c r="F157" s="587"/>
      <c r="G157" s="587"/>
      <c r="H157" s="587"/>
      <c r="I157" s="587"/>
      <c r="J157" s="587"/>
      <c r="K157" s="20"/>
    </row>
    <row r="158" spans="2:11" hidden="1" x14ac:dyDescent="0.3">
      <c r="B158" s="20"/>
      <c r="C158" s="403"/>
      <c r="D158" s="404"/>
      <c r="E158" s="404"/>
      <c r="F158" s="404"/>
      <c r="G158" s="404"/>
      <c r="H158" s="404"/>
      <c r="I158" s="404"/>
      <c r="J158" s="404"/>
      <c r="K158" s="20"/>
    </row>
    <row r="159" spans="2:11" hidden="1" x14ac:dyDescent="0.3">
      <c r="B159" s="20"/>
      <c r="C159" s="403"/>
      <c r="D159" s="404" t="s">
        <v>150</v>
      </c>
      <c r="E159" s="587" t="s">
        <v>144</v>
      </c>
      <c r="F159" s="587"/>
      <c r="G159" s="587"/>
      <c r="H159" s="587"/>
      <c r="I159" s="587"/>
      <c r="J159" s="587"/>
      <c r="K159" s="20"/>
    </row>
    <row r="160" spans="2:11" hidden="1" x14ac:dyDescent="0.3">
      <c r="B160" s="20"/>
      <c r="C160" s="403"/>
      <c r="D160" s="404"/>
      <c r="E160" s="404"/>
      <c r="F160" s="404"/>
      <c r="G160" s="404"/>
      <c r="H160" s="404"/>
      <c r="I160" s="404"/>
      <c r="J160" s="404"/>
      <c r="K160" s="20"/>
    </row>
    <row r="161" spans="2:11" hidden="1" x14ac:dyDescent="0.3">
      <c r="B161" s="20"/>
      <c r="K161" s="20"/>
    </row>
    <row r="162" spans="2:11" hidden="1" x14ac:dyDescent="0.3">
      <c r="B162" s="20"/>
      <c r="C162" s="402">
        <v>7</v>
      </c>
      <c r="D162" s="586" t="s">
        <v>148</v>
      </c>
      <c r="E162" s="586"/>
      <c r="F162" s="586"/>
      <c r="G162" s="586"/>
      <c r="H162" s="586"/>
      <c r="I162" s="586"/>
      <c r="J162" s="586"/>
      <c r="K162" s="20"/>
    </row>
    <row r="163" spans="2:11" hidden="1" x14ac:dyDescent="0.3">
      <c r="B163" s="20"/>
      <c r="C163" s="403"/>
      <c r="D163" s="404" t="s">
        <v>149</v>
      </c>
      <c r="E163" s="587" t="s">
        <v>144</v>
      </c>
      <c r="F163" s="587"/>
      <c r="G163" s="587"/>
      <c r="H163" s="587"/>
      <c r="I163" s="587"/>
      <c r="J163" s="587"/>
      <c r="K163" s="20"/>
    </row>
    <row r="164" spans="2:11" hidden="1" x14ac:dyDescent="0.3">
      <c r="B164" s="20"/>
      <c r="C164" s="403"/>
      <c r="D164" s="404"/>
      <c r="E164" s="404"/>
      <c r="F164" s="404"/>
      <c r="G164" s="404"/>
      <c r="H164" s="404"/>
      <c r="I164" s="404"/>
      <c r="J164" s="404"/>
      <c r="K164" s="20"/>
    </row>
    <row r="165" spans="2:11" hidden="1" x14ac:dyDescent="0.3">
      <c r="B165" s="20"/>
      <c r="C165" s="403"/>
      <c r="D165" s="404" t="s">
        <v>150</v>
      </c>
      <c r="E165" s="587" t="s">
        <v>144</v>
      </c>
      <c r="F165" s="587"/>
      <c r="G165" s="587"/>
      <c r="H165" s="587"/>
      <c r="I165" s="587"/>
      <c r="J165" s="587"/>
      <c r="K165" s="20"/>
    </row>
    <row r="166" spans="2:11" x14ac:dyDescent="0.3">
      <c r="B166" s="20"/>
      <c r="C166" s="20"/>
      <c r="D166" s="20"/>
      <c r="E166" s="20"/>
      <c r="F166" s="20"/>
      <c r="G166" s="20"/>
      <c r="H166" s="20"/>
      <c r="I166" s="20"/>
      <c r="J166" s="20"/>
      <c r="K166" s="20"/>
    </row>
    <row r="169" spans="2:11" ht="21" x14ac:dyDescent="0.4">
      <c r="B169" s="20"/>
      <c r="C169" s="20"/>
      <c r="D169" s="117"/>
      <c r="E169" s="20"/>
      <c r="F169" s="20"/>
      <c r="G169" s="20"/>
      <c r="H169" s="20"/>
      <c r="I169" s="20"/>
      <c r="J169" s="20"/>
      <c r="K169" s="20"/>
    </row>
    <row r="170" spans="2:11" ht="15.6" x14ac:dyDescent="0.3">
      <c r="B170" s="20"/>
      <c r="C170" s="18"/>
      <c r="D170" s="407" t="s">
        <v>156</v>
      </c>
      <c r="E170" s="18"/>
      <c r="F170" s="18"/>
      <c r="G170" s="18"/>
      <c r="H170" s="18"/>
      <c r="I170" s="18"/>
      <c r="J170" s="18"/>
      <c r="K170" s="20"/>
    </row>
    <row r="171" spans="2:11" x14ac:dyDescent="0.3">
      <c r="B171" s="20"/>
      <c r="C171" s="402">
        <v>1</v>
      </c>
      <c r="D171" s="586" t="s">
        <v>148</v>
      </c>
      <c r="E171" s="586"/>
      <c r="F171" s="586"/>
      <c r="G171" s="586"/>
      <c r="H171" s="586"/>
      <c r="I171" s="586"/>
      <c r="J171" s="586"/>
      <c r="K171" s="20"/>
    </row>
    <row r="172" spans="2:11" x14ac:dyDescent="0.3">
      <c r="B172" s="20"/>
      <c r="C172" s="403"/>
      <c r="D172" s="404" t="s">
        <v>149</v>
      </c>
      <c r="E172" s="587" t="s">
        <v>144</v>
      </c>
      <c r="F172" s="587"/>
      <c r="G172" s="587"/>
      <c r="H172" s="587"/>
      <c r="I172" s="587"/>
      <c r="J172" s="587"/>
      <c r="K172" s="20"/>
    </row>
    <row r="173" spans="2:11" x14ac:dyDescent="0.3">
      <c r="B173" s="20"/>
      <c r="C173" s="403"/>
      <c r="D173" s="404"/>
      <c r="E173" s="404"/>
      <c r="F173" s="404"/>
      <c r="G173" s="404"/>
      <c r="H173" s="404"/>
      <c r="I173" s="404"/>
      <c r="J173" s="404"/>
      <c r="K173" s="20"/>
    </row>
    <row r="174" spans="2:11" x14ac:dyDescent="0.3">
      <c r="B174" s="20"/>
      <c r="C174" s="403"/>
      <c r="D174" s="404" t="s">
        <v>150</v>
      </c>
      <c r="E174" s="587" t="s">
        <v>144</v>
      </c>
      <c r="F174" s="587"/>
      <c r="G174" s="587"/>
      <c r="H174" s="587"/>
      <c r="I174" s="587"/>
      <c r="J174" s="587"/>
      <c r="K174" s="20"/>
    </row>
    <row r="175" spans="2:11" x14ac:dyDescent="0.3">
      <c r="B175" s="20"/>
      <c r="C175" s="403"/>
      <c r="D175" s="404"/>
      <c r="E175" s="404"/>
      <c r="F175" s="404"/>
      <c r="G175" s="404"/>
      <c r="H175" s="404"/>
      <c r="I175" s="404"/>
      <c r="J175" s="404"/>
      <c r="K175" s="20"/>
    </row>
    <row r="176" spans="2:11" x14ac:dyDescent="0.3">
      <c r="B176" s="20"/>
      <c r="C176" s="402">
        <v>2</v>
      </c>
      <c r="D176" s="586" t="s">
        <v>148</v>
      </c>
      <c r="E176" s="586"/>
      <c r="F176" s="586"/>
      <c r="G176" s="586"/>
      <c r="H176" s="586"/>
      <c r="I176" s="586"/>
      <c r="J176" s="586"/>
      <c r="K176" s="20"/>
    </row>
    <row r="177" spans="2:11" x14ac:dyDescent="0.3">
      <c r="B177" s="20"/>
      <c r="C177" s="403"/>
      <c r="D177" s="404" t="s">
        <v>149</v>
      </c>
      <c r="E177" s="587" t="s">
        <v>144</v>
      </c>
      <c r="F177" s="587"/>
      <c r="G177" s="587"/>
      <c r="H177" s="587"/>
      <c r="I177" s="587"/>
      <c r="J177" s="587"/>
      <c r="K177" s="20"/>
    </row>
    <row r="178" spans="2:11" x14ac:dyDescent="0.3">
      <c r="B178" s="20"/>
      <c r="C178" s="403"/>
      <c r="D178" s="404"/>
      <c r="E178" s="404"/>
      <c r="F178" s="404"/>
      <c r="G178" s="404"/>
      <c r="H178" s="404"/>
      <c r="I178" s="404"/>
      <c r="J178" s="404"/>
      <c r="K178" s="20"/>
    </row>
    <row r="179" spans="2:11" x14ac:dyDescent="0.3">
      <c r="B179" s="20"/>
      <c r="C179" s="403"/>
      <c r="D179" s="404" t="s">
        <v>150</v>
      </c>
      <c r="E179" s="587" t="s">
        <v>144</v>
      </c>
      <c r="F179" s="587"/>
      <c r="G179" s="587"/>
      <c r="H179" s="587"/>
      <c r="I179" s="587"/>
      <c r="J179" s="587"/>
      <c r="K179" s="20"/>
    </row>
    <row r="180" spans="2:11" x14ac:dyDescent="0.3">
      <c r="B180" s="20"/>
      <c r="C180" s="403"/>
      <c r="D180" s="404"/>
      <c r="E180" s="404"/>
      <c r="F180" s="404"/>
      <c r="G180" s="404"/>
      <c r="H180" s="404"/>
      <c r="I180" s="404"/>
      <c r="J180" s="404"/>
      <c r="K180" s="20"/>
    </row>
    <row r="181" spans="2:11" x14ac:dyDescent="0.3">
      <c r="B181" s="20"/>
      <c r="C181" s="402">
        <v>3</v>
      </c>
      <c r="D181" s="586" t="s">
        <v>148</v>
      </c>
      <c r="E181" s="586"/>
      <c r="F181" s="586"/>
      <c r="G181" s="586"/>
      <c r="H181" s="586"/>
      <c r="I181" s="586"/>
      <c r="J181" s="586"/>
      <c r="K181" s="20"/>
    </row>
    <row r="182" spans="2:11" x14ac:dyDescent="0.3">
      <c r="B182" s="20"/>
      <c r="C182" s="403"/>
      <c r="D182" s="404" t="s">
        <v>149</v>
      </c>
      <c r="E182" s="587" t="s">
        <v>144</v>
      </c>
      <c r="F182" s="587"/>
      <c r="G182" s="587"/>
      <c r="H182" s="587"/>
      <c r="I182" s="587"/>
      <c r="J182" s="587"/>
      <c r="K182" s="20"/>
    </row>
    <row r="183" spans="2:11" x14ac:dyDescent="0.3">
      <c r="B183" s="20"/>
      <c r="C183" s="403"/>
      <c r="D183" s="404"/>
      <c r="E183" s="404"/>
      <c r="F183" s="404"/>
      <c r="G183" s="404"/>
      <c r="H183" s="404"/>
      <c r="I183" s="404"/>
      <c r="J183" s="404"/>
      <c r="K183" s="20"/>
    </row>
    <row r="184" spans="2:11" x14ac:dyDescent="0.3">
      <c r="B184" s="20"/>
      <c r="C184" s="403"/>
      <c r="D184" s="404" t="s">
        <v>150</v>
      </c>
      <c r="E184" s="587" t="s">
        <v>144</v>
      </c>
      <c r="F184" s="587"/>
      <c r="G184" s="587"/>
      <c r="H184" s="587"/>
      <c r="I184" s="587"/>
      <c r="J184" s="587"/>
      <c r="K184" s="20"/>
    </row>
    <row r="185" spans="2:11" x14ac:dyDescent="0.3">
      <c r="B185" s="20"/>
      <c r="C185" s="403"/>
      <c r="D185" s="404"/>
      <c r="E185" s="404"/>
      <c r="F185" s="404"/>
      <c r="G185" s="404"/>
      <c r="H185" s="404"/>
      <c r="I185" s="404"/>
      <c r="J185" s="404"/>
      <c r="K185" s="20"/>
    </row>
    <row r="186" spans="2:11" x14ac:dyDescent="0.3">
      <c r="B186" s="20"/>
      <c r="C186" s="402">
        <v>4</v>
      </c>
      <c r="D186" s="586" t="s">
        <v>148</v>
      </c>
      <c r="E186" s="586"/>
      <c r="F186" s="586"/>
      <c r="G186" s="586"/>
      <c r="H186" s="586"/>
      <c r="I186" s="586"/>
      <c r="J186" s="586"/>
      <c r="K186" s="20"/>
    </row>
    <row r="187" spans="2:11" x14ac:dyDescent="0.3">
      <c r="B187" s="20"/>
      <c r="C187" s="403"/>
      <c r="D187" s="404" t="s">
        <v>149</v>
      </c>
      <c r="E187" s="587" t="s">
        <v>144</v>
      </c>
      <c r="F187" s="587"/>
      <c r="G187" s="587"/>
      <c r="H187" s="587"/>
      <c r="I187" s="587"/>
      <c r="J187" s="587"/>
      <c r="K187" s="20"/>
    </row>
    <row r="188" spans="2:11" x14ac:dyDescent="0.3">
      <c r="B188" s="20"/>
      <c r="C188" s="403"/>
      <c r="D188" s="404"/>
      <c r="E188" s="404"/>
      <c r="F188" s="404"/>
      <c r="G188" s="404"/>
      <c r="H188" s="404"/>
      <c r="I188" s="404"/>
      <c r="J188" s="404"/>
      <c r="K188" s="20"/>
    </row>
    <row r="189" spans="2:11" x14ac:dyDescent="0.3">
      <c r="B189" s="20"/>
      <c r="C189" s="403"/>
      <c r="D189" s="404" t="s">
        <v>150</v>
      </c>
      <c r="E189" s="587" t="s">
        <v>144</v>
      </c>
      <c r="F189" s="587"/>
      <c r="G189" s="587"/>
      <c r="H189" s="587"/>
      <c r="I189" s="587"/>
      <c r="J189" s="587"/>
      <c r="K189" s="20"/>
    </row>
    <row r="190" spans="2:11" hidden="1" x14ac:dyDescent="0.3">
      <c r="B190" s="20"/>
      <c r="K190" s="20"/>
    </row>
    <row r="191" spans="2:11" hidden="1" x14ac:dyDescent="0.3">
      <c r="B191" s="20"/>
      <c r="C191" s="402">
        <v>5</v>
      </c>
      <c r="D191" s="586" t="s">
        <v>148</v>
      </c>
      <c r="E191" s="586"/>
      <c r="F191" s="586"/>
      <c r="G191" s="586"/>
      <c r="H191" s="586"/>
      <c r="I191" s="586"/>
      <c r="J191" s="586"/>
      <c r="K191" s="20"/>
    </row>
    <row r="192" spans="2:11" hidden="1" x14ac:dyDescent="0.3">
      <c r="B192" s="20"/>
      <c r="C192" s="403"/>
      <c r="D192" s="404" t="s">
        <v>149</v>
      </c>
      <c r="E192" s="587" t="s">
        <v>144</v>
      </c>
      <c r="F192" s="587"/>
      <c r="G192" s="587"/>
      <c r="H192" s="587"/>
      <c r="I192" s="587"/>
      <c r="J192" s="587"/>
      <c r="K192" s="20"/>
    </row>
    <row r="193" spans="2:12" hidden="1" x14ac:dyDescent="0.3">
      <c r="B193" s="20"/>
      <c r="C193" s="403"/>
      <c r="D193" s="404"/>
      <c r="E193" s="404"/>
      <c r="F193" s="404"/>
      <c r="G193" s="404"/>
      <c r="H193" s="404"/>
      <c r="I193" s="404"/>
      <c r="J193" s="404"/>
      <c r="K193" s="20"/>
    </row>
    <row r="194" spans="2:12" hidden="1" x14ac:dyDescent="0.3">
      <c r="B194" s="20"/>
      <c r="C194" s="403"/>
      <c r="D194" s="404" t="s">
        <v>150</v>
      </c>
      <c r="E194" s="587" t="s">
        <v>144</v>
      </c>
      <c r="F194" s="587"/>
      <c r="G194" s="587"/>
      <c r="H194" s="587"/>
      <c r="I194" s="587"/>
      <c r="J194" s="587"/>
      <c r="K194" s="20"/>
    </row>
    <row r="195" spans="2:12" hidden="1" x14ac:dyDescent="0.3">
      <c r="B195" s="20"/>
      <c r="C195" s="403"/>
      <c r="D195" s="404"/>
      <c r="E195" s="404"/>
      <c r="F195" s="404"/>
      <c r="G195" s="404"/>
      <c r="H195" s="404"/>
      <c r="I195" s="404"/>
      <c r="J195" s="404"/>
      <c r="K195" s="20"/>
    </row>
    <row r="196" spans="2:12" hidden="1" x14ac:dyDescent="0.3">
      <c r="B196" s="20"/>
      <c r="K196" s="20"/>
    </row>
    <row r="197" spans="2:12" hidden="1" x14ac:dyDescent="0.3">
      <c r="B197" s="20"/>
      <c r="C197" s="402">
        <v>6</v>
      </c>
      <c r="D197" s="586" t="s">
        <v>148</v>
      </c>
      <c r="E197" s="586"/>
      <c r="F197" s="586"/>
      <c r="G197" s="586"/>
      <c r="H197" s="586"/>
      <c r="I197" s="586"/>
      <c r="J197" s="586"/>
      <c r="K197" s="20"/>
    </row>
    <row r="198" spans="2:12" hidden="1" x14ac:dyDescent="0.3">
      <c r="B198" s="20"/>
      <c r="C198" s="403"/>
      <c r="D198" s="404" t="s">
        <v>149</v>
      </c>
      <c r="E198" s="587" t="s">
        <v>144</v>
      </c>
      <c r="F198" s="587"/>
      <c r="G198" s="587"/>
      <c r="H198" s="587"/>
      <c r="I198" s="587"/>
      <c r="J198" s="587"/>
      <c r="K198" s="20"/>
    </row>
    <row r="199" spans="2:12" hidden="1" x14ac:dyDescent="0.3">
      <c r="B199" s="20"/>
      <c r="C199" s="403"/>
      <c r="D199" s="404"/>
      <c r="E199" s="404"/>
      <c r="F199" s="404"/>
      <c r="G199" s="404"/>
      <c r="H199" s="404"/>
      <c r="I199" s="404"/>
      <c r="J199" s="404"/>
      <c r="K199" s="20"/>
    </row>
    <row r="200" spans="2:12" hidden="1" x14ac:dyDescent="0.3">
      <c r="B200" s="20"/>
      <c r="C200" s="403"/>
      <c r="D200" s="404" t="s">
        <v>150</v>
      </c>
      <c r="E200" s="587" t="s">
        <v>144</v>
      </c>
      <c r="F200" s="587"/>
      <c r="G200" s="587"/>
      <c r="H200" s="587"/>
      <c r="I200" s="587"/>
      <c r="J200" s="587"/>
      <c r="K200" s="20"/>
    </row>
    <row r="201" spans="2:12" hidden="1" x14ac:dyDescent="0.3">
      <c r="B201" s="20"/>
      <c r="C201" s="403"/>
      <c r="D201" s="404"/>
      <c r="E201" s="404"/>
      <c r="F201" s="404"/>
      <c r="G201" s="404"/>
      <c r="H201" s="404"/>
      <c r="I201" s="404"/>
      <c r="J201" s="404"/>
      <c r="K201" s="20"/>
    </row>
    <row r="202" spans="2:12" hidden="1" x14ac:dyDescent="0.3">
      <c r="B202" s="20"/>
      <c r="K202" s="20"/>
    </row>
    <row r="203" spans="2:12" hidden="1" x14ac:dyDescent="0.3">
      <c r="B203" s="20"/>
      <c r="C203" s="402">
        <v>7</v>
      </c>
      <c r="D203" s="586" t="s">
        <v>148</v>
      </c>
      <c r="E203" s="586"/>
      <c r="F203" s="586"/>
      <c r="G203" s="586"/>
      <c r="H203" s="586"/>
      <c r="I203" s="586"/>
      <c r="J203" s="586"/>
      <c r="K203" s="20"/>
    </row>
    <row r="204" spans="2:12" hidden="1" x14ac:dyDescent="0.3">
      <c r="B204" s="20"/>
      <c r="C204" s="403"/>
      <c r="D204" s="404" t="s">
        <v>149</v>
      </c>
      <c r="E204" s="587" t="s">
        <v>144</v>
      </c>
      <c r="F204" s="587"/>
      <c r="G204" s="587"/>
      <c r="H204" s="587"/>
      <c r="I204" s="587"/>
      <c r="J204" s="587"/>
      <c r="K204" s="20"/>
    </row>
    <row r="205" spans="2:12" hidden="1" x14ac:dyDescent="0.3">
      <c r="B205" s="20"/>
      <c r="C205" s="403"/>
      <c r="D205" s="404"/>
      <c r="E205" s="404"/>
      <c r="F205" s="404"/>
      <c r="G205" s="404"/>
      <c r="H205" s="404"/>
      <c r="I205" s="404"/>
      <c r="J205" s="404"/>
      <c r="K205" s="20"/>
    </row>
    <row r="206" spans="2:12" hidden="1" x14ac:dyDescent="0.3">
      <c r="B206" s="20"/>
      <c r="C206" s="403"/>
      <c r="D206" s="404" t="s">
        <v>150</v>
      </c>
      <c r="E206" s="587" t="s">
        <v>144</v>
      </c>
      <c r="F206" s="587"/>
      <c r="G206" s="587"/>
      <c r="H206" s="587"/>
      <c r="I206" s="587"/>
      <c r="J206" s="587"/>
      <c r="K206" s="20"/>
    </row>
    <row r="207" spans="2:12" x14ac:dyDescent="0.3">
      <c r="B207" s="20"/>
      <c r="C207" s="20"/>
      <c r="D207" s="20"/>
      <c r="E207" s="20"/>
      <c r="F207" s="20"/>
      <c r="G207" s="20"/>
      <c r="H207" s="20"/>
      <c r="I207" s="20"/>
      <c r="J207" s="20"/>
      <c r="K207" s="20"/>
      <c r="L207" s="406" t="s">
        <v>157</v>
      </c>
    </row>
    <row r="210" spans="2:11" ht="21" x14ac:dyDescent="0.4">
      <c r="B210" s="20"/>
      <c r="C210" s="20"/>
      <c r="D210" s="117"/>
      <c r="E210" s="20"/>
      <c r="F210" s="20"/>
      <c r="G210" s="20"/>
      <c r="H210" s="20"/>
      <c r="I210" s="20"/>
      <c r="J210" s="20"/>
      <c r="K210" s="20"/>
    </row>
    <row r="211" spans="2:11" ht="21" x14ac:dyDescent="0.4">
      <c r="B211" s="20"/>
      <c r="C211" s="15"/>
      <c r="D211" s="400" t="s">
        <v>158</v>
      </c>
      <c r="E211" s="16"/>
      <c r="F211" s="16"/>
      <c r="G211" s="16"/>
      <c r="H211" s="16"/>
      <c r="I211" s="16"/>
      <c r="J211" s="16"/>
      <c r="K211" s="401"/>
    </row>
    <row r="212" spans="2:11" ht="15.6" x14ac:dyDescent="0.3">
      <c r="B212" s="20"/>
      <c r="C212" s="18"/>
      <c r="D212" s="407"/>
      <c r="E212" s="18"/>
      <c r="F212" s="18"/>
      <c r="G212" s="18"/>
      <c r="H212" s="18"/>
      <c r="I212" s="18"/>
      <c r="J212" s="18"/>
      <c r="K212" s="20"/>
    </row>
    <row r="213" spans="2:11" x14ac:dyDescent="0.3">
      <c r="B213" s="20"/>
      <c r="C213" s="402">
        <v>1</v>
      </c>
      <c r="D213" s="586" t="s">
        <v>159</v>
      </c>
      <c r="E213" s="586"/>
      <c r="F213" s="586"/>
      <c r="G213" s="586"/>
      <c r="H213" s="586"/>
      <c r="I213" s="586"/>
      <c r="J213" s="586"/>
      <c r="K213" s="20"/>
    </row>
    <row r="214" spans="2:11" x14ac:dyDescent="0.3">
      <c r="B214" s="20"/>
      <c r="C214" s="403"/>
      <c r="D214" s="404" t="s">
        <v>149</v>
      </c>
      <c r="E214" s="587" t="s">
        <v>144</v>
      </c>
      <c r="F214" s="587"/>
      <c r="G214" s="587"/>
      <c r="H214" s="587"/>
      <c r="I214" s="587"/>
      <c r="J214" s="587"/>
      <c r="K214" s="20"/>
    </row>
    <row r="215" spans="2:11" x14ac:dyDescent="0.3">
      <c r="B215" s="20"/>
      <c r="C215" s="403"/>
      <c r="D215" s="404"/>
      <c r="E215" s="404"/>
      <c r="F215" s="404"/>
      <c r="G215" s="404"/>
      <c r="H215" s="404"/>
      <c r="I215" s="404"/>
      <c r="J215" s="404"/>
      <c r="K215" s="20"/>
    </row>
    <row r="216" spans="2:11" x14ac:dyDescent="0.3">
      <c r="B216" s="20"/>
      <c r="C216" s="403"/>
      <c r="D216" s="404" t="s">
        <v>150</v>
      </c>
      <c r="E216" s="587" t="s">
        <v>144</v>
      </c>
      <c r="F216" s="587"/>
      <c r="G216" s="587"/>
      <c r="H216" s="587"/>
      <c r="I216" s="587"/>
      <c r="J216" s="587"/>
      <c r="K216" s="20"/>
    </row>
    <row r="217" spans="2:11" x14ac:dyDescent="0.3">
      <c r="B217" s="20"/>
      <c r="C217" s="403"/>
      <c r="D217" s="404"/>
      <c r="E217" s="404"/>
      <c r="F217" s="404"/>
      <c r="G217" s="404"/>
      <c r="H217" s="404"/>
      <c r="I217" s="404"/>
      <c r="J217" s="404"/>
      <c r="K217" s="20"/>
    </row>
    <row r="218" spans="2:11" x14ac:dyDescent="0.3">
      <c r="B218" s="20"/>
      <c r="C218" s="402">
        <v>2</v>
      </c>
      <c r="D218" s="586" t="s">
        <v>159</v>
      </c>
      <c r="E218" s="586"/>
      <c r="F218" s="586"/>
      <c r="G218" s="586"/>
      <c r="H218" s="586"/>
      <c r="I218" s="586"/>
      <c r="J218" s="586"/>
      <c r="K218" s="20"/>
    </row>
    <row r="219" spans="2:11" x14ac:dyDescent="0.3">
      <c r="B219" s="20"/>
      <c r="C219" s="403"/>
      <c r="D219" s="404" t="s">
        <v>149</v>
      </c>
      <c r="E219" s="587" t="s">
        <v>144</v>
      </c>
      <c r="F219" s="587"/>
      <c r="G219" s="587"/>
      <c r="H219" s="587"/>
      <c r="I219" s="587"/>
      <c r="J219" s="587"/>
      <c r="K219" s="20"/>
    </row>
    <row r="220" spans="2:11" x14ac:dyDescent="0.3">
      <c r="B220" s="20"/>
      <c r="C220" s="403"/>
      <c r="D220" s="404"/>
      <c r="E220" s="404"/>
      <c r="F220" s="404"/>
      <c r="G220" s="404"/>
      <c r="H220" s="404"/>
      <c r="I220" s="404"/>
      <c r="J220" s="404"/>
      <c r="K220" s="20"/>
    </row>
    <row r="221" spans="2:11" x14ac:dyDescent="0.3">
      <c r="B221" s="20"/>
      <c r="C221" s="403"/>
      <c r="D221" s="404" t="s">
        <v>150</v>
      </c>
      <c r="E221" s="587" t="s">
        <v>144</v>
      </c>
      <c r="F221" s="587"/>
      <c r="G221" s="587"/>
      <c r="H221" s="587"/>
      <c r="I221" s="587"/>
      <c r="J221" s="587"/>
      <c r="K221" s="20"/>
    </row>
    <row r="222" spans="2:11" x14ac:dyDescent="0.3">
      <c r="B222" s="20"/>
      <c r="C222" s="403"/>
      <c r="D222" s="404"/>
      <c r="E222" s="404"/>
      <c r="F222" s="404"/>
      <c r="G222" s="404"/>
      <c r="H222" s="404"/>
      <c r="I222" s="404"/>
      <c r="J222" s="404"/>
      <c r="K222" s="20"/>
    </row>
    <row r="223" spans="2:11" x14ac:dyDescent="0.3">
      <c r="B223" s="20"/>
      <c r="C223" s="402">
        <v>3</v>
      </c>
      <c r="D223" s="586" t="s">
        <v>159</v>
      </c>
      <c r="E223" s="586"/>
      <c r="F223" s="586"/>
      <c r="G223" s="586"/>
      <c r="H223" s="586"/>
      <c r="I223" s="586"/>
      <c r="J223" s="586"/>
      <c r="K223" s="20"/>
    </row>
    <row r="224" spans="2:11" x14ac:dyDescent="0.3">
      <c r="B224" s="20"/>
      <c r="C224" s="403"/>
      <c r="D224" s="404" t="s">
        <v>149</v>
      </c>
      <c r="E224" s="587" t="s">
        <v>144</v>
      </c>
      <c r="F224" s="587"/>
      <c r="G224" s="587"/>
      <c r="H224" s="587"/>
      <c r="I224" s="587"/>
      <c r="J224" s="587"/>
      <c r="K224" s="20"/>
    </row>
    <row r="225" spans="2:11" x14ac:dyDescent="0.3">
      <c r="B225" s="20"/>
      <c r="C225" s="403"/>
      <c r="D225" s="404"/>
      <c r="E225" s="404"/>
      <c r="F225" s="404"/>
      <c r="G225" s="404"/>
      <c r="H225" s="404"/>
      <c r="I225" s="404"/>
      <c r="J225" s="404"/>
      <c r="K225" s="20"/>
    </row>
    <row r="226" spans="2:11" x14ac:dyDescent="0.3">
      <c r="B226" s="20"/>
      <c r="C226" s="403"/>
      <c r="D226" s="404" t="s">
        <v>150</v>
      </c>
      <c r="E226" s="587" t="s">
        <v>144</v>
      </c>
      <c r="F226" s="587"/>
      <c r="G226" s="587"/>
      <c r="H226" s="587"/>
      <c r="I226" s="587"/>
      <c r="J226" s="587"/>
      <c r="K226" s="20"/>
    </row>
    <row r="227" spans="2:11" x14ac:dyDescent="0.3">
      <c r="B227" s="20"/>
      <c r="C227" s="403"/>
      <c r="D227" s="404"/>
      <c r="E227" s="404"/>
      <c r="F227" s="404"/>
      <c r="G227" s="404"/>
      <c r="H227" s="404"/>
      <c r="I227" s="404"/>
      <c r="J227" s="404"/>
      <c r="K227" s="20"/>
    </row>
    <row r="228" spans="2:11" hidden="1" x14ac:dyDescent="0.3">
      <c r="B228" s="20"/>
      <c r="C228" s="402">
        <v>4</v>
      </c>
      <c r="D228" s="586" t="s">
        <v>159</v>
      </c>
      <c r="E228" s="586"/>
      <c r="F228" s="586"/>
      <c r="G228" s="586"/>
      <c r="H228" s="586"/>
      <c r="I228" s="586"/>
      <c r="J228" s="586"/>
      <c r="K228" s="20"/>
    </row>
    <row r="229" spans="2:11" hidden="1" x14ac:dyDescent="0.3">
      <c r="B229" s="20"/>
      <c r="C229" s="403"/>
      <c r="D229" s="404" t="s">
        <v>149</v>
      </c>
      <c r="E229" s="587" t="s">
        <v>144</v>
      </c>
      <c r="F229" s="587"/>
      <c r="G229" s="587"/>
      <c r="H229" s="587"/>
      <c r="I229" s="587"/>
      <c r="J229" s="587"/>
      <c r="K229" s="20"/>
    </row>
    <row r="230" spans="2:11" hidden="1" x14ac:dyDescent="0.3">
      <c r="B230" s="20"/>
      <c r="C230" s="403"/>
      <c r="D230" s="404"/>
      <c r="E230" s="404"/>
      <c r="F230" s="404"/>
      <c r="G230" s="404"/>
      <c r="H230" s="404"/>
      <c r="I230" s="404"/>
      <c r="J230" s="404"/>
      <c r="K230" s="20"/>
    </row>
    <row r="231" spans="2:11" hidden="1" x14ac:dyDescent="0.3">
      <c r="B231" s="20"/>
      <c r="C231" s="403"/>
      <c r="D231" s="404" t="s">
        <v>150</v>
      </c>
      <c r="E231" s="587" t="s">
        <v>144</v>
      </c>
      <c r="F231" s="587"/>
      <c r="G231" s="587"/>
      <c r="H231" s="587"/>
      <c r="I231" s="587"/>
      <c r="J231" s="587"/>
      <c r="K231" s="20"/>
    </row>
    <row r="232" spans="2:11" hidden="1" x14ac:dyDescent="0.3">
      <c r="B232" s="20"/>
      <c r="K232" s="20"/>
    </row>
    <row r="233" spans="2:11" hidden="1" x14ac:dyDescent="0.3">
      <c r="B233" s="20"/>
      <c r="C233" s="402">
        <v>5</v>
      </c>
      <c r="D233" s="586" t="s">
        <v>159</v>
      </c>
      <c r="E233" s="586"/>
      <c r="F233" s="586"/>
      <c r="G233" s="586"/>
      <c r="H233" s="586"/>
      <c r="I233" s="586"/>
      <c r="J233" s="586"/>
      <c r="K233" s="20"/>
    </row>
    <row r="234" spans="2:11" hidden="1" x14ac:dyDescent="0.3">
      <c r="B234" s="20"/>
      <c r="C234" s="403"/>
      <c r="D234" s="404" t="s">
        <v>149</v>
      </c>
      <c r="E234" s="587" t="s">
        <v>144</v>
      </c>
      <c r="F234" s="587"/>
      <c r="G234" s="587"/>
      <c r="H234" s="587"/>
      <c r="I234" s="587"/>
      <c r="J234" s="587"/>
      <c r="K234" s="20"/>
    </row>
    <row r="235" spans="2:11" hidden="1" x14ac:dyDescent="0.3">
      <c r="B235" s="20"/>
      <c r="C235" s="403"/>
      <c r="D235" s="404"/>
      <c r="E235" s="404"/>
      <c r="F235" s="404"/>
      <c r="G235" s="404"/>
      <c r="H235" s="404"/>
      <c r="I235" s="404"/>
      <c r="J235" s="404"/>
      <c r="K235" s="20"/>
    </row>
    <row r="236" spans="2:11" hidden="1" x14ac:dyDescent="0.3">
      <c r="B236" s="20"/>
      <c r="C236" s="403"/>
      <c r="D236" s="404" t="s">
        <v>150</v>
      </c>
      <c r="E236" s="587" t="s">
        <v>144</v>
      </c>
      <c r="F236" s="587"/>
      <c r="G236" s="587"/>
      <c r="H236" s="587"/>
      <c r="I236" s="587"/>
      <c r="J236" s="587"/>
      <c r="K236" s="20"/>
    </row>
    <row r="237" spans="2:11" hidden="1" x14ac:dyDescent="0.3">
      <c r="B237" s="20"/>
      <c r="C237" s="403"/>
      <c r="D237" s="404"/>
      <c r="E237" s="404"/>
      <c r="F237" s="404"/>
      <c r="G237" s="404"/>
      <c r="H237" s="404"/>
      <c r="I237" s="404"/>
      <c r="J237" s="404"/>
      <c r="K237" s="20"/>
    </row>
    <row r="238" spans="2:11" hidden="1" x14ac:dyDescent="0.3">
      <c r="B238" s="20"/>
      <c r="K238" s="20"/>
    </row>
    <row r="239" spans="2:11" hidden="1" x14ac:dyDescent="0.3">
      <c r="B239" s="20"/>
      <c r="C239" s="402">
        <v>6</v>
      </c>
      <c r="D239" s="586" t="s">
        <v>159</v>
      </c>
      <c r="E239" s="586"/>
      <c r="F239" s="586"/>
      <c r="G239" s="586"/>
      <c r="H239" s="586"/>
      <c r="I239" s="586"/>
      <c r="J239" s="586"/>
      <c r="K239" s="20"/>
    </row>
    <row r="240" spans="2:11" hidden="1" x14ac:dyDescent="0.3">
      <c r="B240" s="20"/>
      <c r="C240" s="403"/>
      <c r="D240" s="404" t="s">
        <v>149</v>
      </c>
      <c r="E240" s="587" t="s">
        <v>144</v>
      </c>
      <c r="F240" s="587"/>
      <c r="G240" s="587"/>
      <c r="H240" s="587"/>
      <c r="I240" s="587"/>
      <c r="J240" s="587"/>
      <c r="K240" s="20"/>
    </row>
    <row r="241" spans="2:12" hidden="1" x14ac:dyDescent="0.3">
      <c r="B241" s="20"/>
      <c r="C241" s="403"/>
      <c r="D241" s="404"/>
      <c r="E241" s="404"/>
      <c r="F241" s="404"/>
      <c r="G241" s="404"/>
      <c r="H241" s="404"/>
      <c r="I241" s="404"/>
      <c r="J241" s="404"/>
      <c r="K241" s="20"/>
    </row>
    <row r="242" spans="2:12" hidden="1" x14ac:dyDescent="0.3">
      <c r="B242" s="20"/>
      <c r="C242" s="403"/>
      <c r="D242" s="404" t="s">
        <v>150</v>
      </c>
      <c r="E242" s="587" t="s">
        <v>144</v>
      </c>
      <c r="F242" s="587"/>
      <c r="G242" s="587"/>
      <c r="H242" s="587"/>
      <c r="I242" s="587"/>
      <c r="J242" s="587"/>
      <c r="K242" s="20"/>
    </row>
    <row r="243" spans="2:12" hidden="1" x14ac:dyDescent="0.3">
      <c r="B243" s="20"/>
      <c r="C243" s="403"/>
      <c r="D243" s="404"/>
      <c r="E243" s="404"/>
      <c r="F243" s="404"/>
      <c r="G243" s="404"/>
      <c r="H243" s="404"/>
      <c r="I243" s="404"/>
      <c r="J243" s="404"/>
      <c r="K243" s="20"/>
    </row>
    <row r="244" spans="2:12" hidden="1" x14ac:dyDescent="0.3">
      <c r="B244" s="20"/>
      <c r="K244" s="20"/>
    </row>
    <row r="245" spans="2:12" hidden="1" x14ac:dyDescent="0.3">
      <c r="B245" s="20"/>
      <c r="C245" s="402">
        <v>7</v>
      </c>
      <c r="D245" s="586" t="s">
        <v>159</v>
      </c>
      <c r="E245" s="586"/>
      <c r="F245" s="586"/>
      <c r="G245" s="586"/>
      <c r="H245" s="586"/>
      <c r="I245" s="586"/>
      <c r="J245" s="586"/>
      <c r="K245" s="20"/>
    </row>
    <row r="246" spans="2:12" hidden="1" x14ac:dyDescent="0.3">
      <c r="B246" s="20"/>
      <c r="C246" s="403"/>
      <c r="D246" s="404" t="s">
        <v>149</v>
      </c>
      <c r="E246" s="587" t="s">
        <v>144</v>
      </c>
      <c r="F246" s="587"/>
      <c r="G246" s="587"/>
      <c r="H246" s="587"/>
      <c r="I246" s="587"/>
      <c r="J246" s="587"/>
      <c r="K246" s="20"/>
    </row>
    <row r="247" spans="2:12" hidden="1" x14ac:dyDescent="0.3">
      <c r="B247" s="20"/>
      <c r="C247" s="403"/>
      <c r="D247" s="404"/>
      <c r="E247" s="404"/>
      <c r="F247" s="404"/>
      <c r="G247" s="404"/>
      <c r="H247" s="404"/>
      <c r="I247" s="404"/>
      <c r="J247" s="404"/>
      <c r="K247" s="20"/>
    </row>
    <row r="248" spans="2:12" hidden="1" x14ac:dyDescent="0.3">
      <c r="B248" s="20"/>
      <c r="C248" s="403"/>
      <c r="D248" s="404" t="s">
        <v>150</v>
      </c>
      <c r="E248" s="587" t="s">
        <v>144</v>
      </c>
      <c r="F248" s="587"/>
      <c r="G248" s="587"/>
      <c r="H248" s="587"/>
      <c r="I248" s="587"/>
      <c r="J248" s="587"/>
      <c r="K248" s="20"/>
    </row>
    <row r="249" spans="2:12" x14ac:dyDescent="0.3">
      <c r="B249" s="20"/>
      <c r="C249" s="20"/>
      <c r="D249" s="20"/>
      <c r="E249" s="20"/>
      <c r="F249" s="20"/>
      <c r="G249" s="20"/>
      <c r="H249" s="20"/>
      <c r="I249" s="20"/>
      <c r="J249" s="20"/>
      <c r="K249" s="20"/>
      <c r="L249" s="406" t="s">
        <v>160</v>
      </c>
    </row>
    <row r="251" spans="2:12" ht="21" x14ac:dyDescent="0.4">
      <c r="B251" s="20"/>
      <c r="C251" s="20"/>
      <c r="D251" s="117"/>
      <c r="E251" s="20"/>
      <c r="F251" s="20"/>
      <c r="G251" s="20"/>
      <c r="H251" s="20"/>
      <c r="I251" s="20"/>
      <c r="J251" s="20"/>
      <c r="K251" s="20"/>
    </row>
    <row r="252" spans="2:12" ht="15.6" x14ac:dyDescent="0.3">
      <c r="B252" s="20"/>
      <c r="C252" s="18"/>
      <c r="D252" s="407" t="s">
        <v>161</v>
      </c>
      <c r="E252" s="18"/>
      <c r="F252" s="18"/>
      <c r="G252" s="18"/>
      <c r="H252" s="18"/>
      <c r="I252" s="18"/>
      <c r="J252" s="18"/>
      <c r="K252" s="20"/>
    </row>
    <row r="253" spans="2:12" x14ac:dyDescent="0.3">
      <c r="B253" s="20"/>
      <c r="C253" s="402">
        <v>1</v>
      </c>
      <c r="D253" s="490" t="s">
        <v>162</v>
      </c>
      <c r="E253" s="490"/>
      <c r="F253" s="490"/>
      <c r="G253" s="490"/>
      <c r="H253" s="490"/>
      <c r="I253" s="490"/>
      <c r="J253" s="490"/>
      <c r="K253" s="20"/>
    </row>
    <row r="254" spans="2:12" x14ac:dyDescent="0.3">
      <c r="B254" s="20"/>
      <c r="C254" s="403"/>
      <c r="D254" s="404" t="s">
        <v>163</v>
      </c>
      <c r="E254" s="491" t="s">
        <v>144</v>
      </c>
      <c r="F254" s="491"/>
      <c r="G254" s="491"/>
      <c r="H254" s="491"/>
      <c r="I254" s="491"/>
      <c r="J254" s="491"/>
      <c r="K254" s="20"/>
    </row>
    <row r="255" spans="2:12" x14ac:dyDescent="0.3">
      <c r="B255" s="20"/>
      <c r="C255" s="403"/>
      <c r="D255" s="404"/>
      <c r="E255" s="404"/>
      <c r="F255" s="404"/>
      <c r="G255" s="404"/>
      <c r="H255" s="404"/>
      <c r="I255" s="404"/>
      <c r="J255" s="404"/>
      <c r="K255" s="20"/>
    </row>
    <row r="256" spans="2:12" x14ac:dyDescent="0.3">
      <c r="B256" s="20"/>
      <c r="C256" s="403"/>
      <c r="D256" s="404" t="s">
        <v>150</v>
      </c>
      <c r="E256" s="491" t="s">
        <v>144</v>
      </c>
      <c r="F256" s="491"/>
      <c r="G256" s="491"/>
      <c r="H256" s="491"/>
      <c r="I256" s="491"/>
      <c r="J256" s="491"/>
      <c r="K256" s="20"/>
    </row>
    <row r="257" spans="2:11" x14ac:dyDescent="0.3">
      <c r="B257" s="20"/>
      <c r="C257" s="403"/>
      <c r="D257" s="404"/>
      <c r="E257" s="404"/>
      <c r="F257" s="404"/>
      <c r="G257" s="404"/>
      <c r="H257" s="404"/>
      <c r="I257" s="404"/>
      <c r="J257" s="404"/>
      <c r="K257" s="20"/>
    </row>
    <row r="258" spans="2:11" x14ac:dyDescent="0.3">
      <c r="B258" s="20"/>
      <c r="C258" s="402">
        <v>2</v>
      </c>
      <c r="D258" s="490" t="s">
        <v>162</v>
      </c>
      <c r="E258" s="490"/>
      <c r="F258" s="490"/>
      <c r="G258" s="490"/>
      <c r="H258" s="490"/>
      <c r="I258" s="490"/>
      <c r="J258" s="490"/>
      <c r="K258" s="20"/>
    </row>
    <row r="259" spans="2:11" x14ac:dyDescent="0.3">
      <c r="B259" s="20"/>
      <c r="C259" s="403"/>
      <c r="D259" s="404" t="s">
        <v>163</v>
      </c>
      <c r="E259" s="491" t="s">
        <v>144</v>
      </c>
      <c r="F259" s="491"/>
      <c r="G259" s="491"/>
      <c r="H259" s="491"/>
      <c r="I259" s="491"/>
      <c r="J259" s="491"/>
      <c r="K259" s="20"/>
    </row>
    <row r="260" spans="2:11" x14ac:dyDescent="0.3">
      <c r="B260" s="20"/>
      <c r="C260" s="403"/>
      <c r="D260" s="404"/>
      <c r="E260" s="404"/>
      <c r="F260" s="404"/>
      <c r="G260" s="404"/>
      <c r="H260" s="404"/>
      <c r="I260" s="404"/>
      <c r="J260" s="404"/>
      <c r="K260" s="20"/>
    </row>
    <row r="261" spans="2:11" x14ac:dyDescent="0.3">
      <c r="B261" s="20"/>
      <c r="C261" s="403"/>
      <c r="D261" s="404" t="s">
        <v>150</v>
      </c>
      <c r="E261" s="491" t="s">
        <v>144</v>
      </c>
      <c r="F261" s="491"/>
      <c r="G261" s="491"/>
      <c r="H261" s="491"/>
      <c r="I261" s="491"/>
      <c r="J261" s="491"/>
      <c r="K261" s="20"/>
    </row>
    <row r="262" spans="2:11" x14ac:dyDescent="0.3">
      <c r="B262" s="20"/>
      <c r="C262" s="403"/>
      <c r="D262" s="404"/>
      <c r="E262" s="404"/>
      <c r="F262" s="404"/>
      <c r="G262" s="404"/>
      <c r="H262" s="404"/>
      <c r="I262" s="404"/>
      <c r="J262" s="404"/>
      <c r="K262" s="20"/>
    </row>
    <row r="263" spans="2:11" x14ac:dyDescent="0.3">
      <c r="B263" s="20"/>
      <c r="C263" s="402">
        <v>3</v>
      </c>
      <c r="D263" s="490" t="s">
        <v>162</v>
      </c>
      <c r="E263" s="490"/>
      <c r="F263" s="490"/>
      <c r="G263" s="490"/>
      <c r="H263" s="490"/>
      <c r="I263" s="490"/>
      <c r="J263" s="490"/>
      <c r="K263" s="20"/>
    </row>
    <row r="264" spans="2:11" x14ac:dyDescent="0.3">
      <c r="B264" s="20"/>
      <c r="C264" s="403"/>
      <c r="D264" s="404" t="s">
        <v>163</v>
      </c>
      <c r="E264" s="491" t="s">
        <v>144</v>
      </c>
      <c r="F264" s="491"/>
      <c r="G264" s="491"/>
      <c r="H264" s="491"/>
      <c r="I264" s="491"/>
      <c r="J264" s="491"/>
      <c r="K264" s="20"/>
    </row>
    <row r="265" spans="2:11" x14ac:dyDescent="0.3">
      <c r="B265" s="20"/>
      <c r="C265" s="403"/>
      <c r="D265" s="404"/>
      <c r="E265" s="404"/>
      <c r="F265" s="404"/>
      <c r="G265" s="404"/>
      <c r="H265" s="404"/>
      <c r="I265" s="404"/>
      <c r="J265" s="404"/>
      <c r="K265" s="20"/>
    </row>
    <row r="266" spans="2:11" x14ac:dyDescent="0.3">
      <c r="B266" s="20"/>
      <c r="C266" s="403"/>
      <c r="D266" s="404" t="s">
        <v>150</v>
      </c>
      <c r="E266" s="491" t="s">
        <v>144</v>
      </c>
      <c r="F266" s="491"/>
      <c r="G266" s="491"/>
      <c r="H266" s="491"/>
      <c r="I266" s="491"/>
      <c r="J266" s="491"/>
      <c r="K266" s="20"/>
    </row>
    <row r="267" spans="2:11" x14ac:dyDescent="0.3">
      <c r="B267" s="20"/>
      <c r="C267" s="403"/>
      <c r="D267" s="404"/>
      <c r="E267" s="404"/>
      <c r="F267" s="404"/>
      <c r="G267" s="404"/>
      <c r="H267" s="404"/>
      <c r="I267" s="404"/>
      <c r="J267" s="404"/>
      <c r="K267" s="20"/>
    </row>
    <row r="268" spans="2:11" hidden="1" x14ac:dyDescent="0.3">
      <c r="B268" s="20"/>
      <c r="C268" s="402">
        <v>4</v>
      </c>
      <c r="D268" s="490" t="s">
        <v>162</v>
      </c>
      <c r="E268" s="490"/>
      <c r="F268" s="490"/>
      <c r="G268" s="490"/>
      <c r="H268" s="490"/>
      <c r="I268" s="490"/>
      <c r="J268" s="490"/>
      <c r="K268" s="20"/>
    </row>
    <row r="269" spans="2:11" hidden="1" x14ac:dyDescent="0.3">
      <c r="B269" s="20"/>
      <c r="C269" s="403"/>
      <c r="D269" s="404" t="s">
        <v>163</v>
      </c>
      <c r="E269" s="491" t="s">
        <v>144</v>
      </c>
      <c r="F269" s="491"/>
      <c r="G269" s="491"/>
      <c r="H269" s="491"/>
      <c r="I269" s="491"/>
      <c r="J269" s="491"/>
      <c r="K269" s="20"/>
    </row>
    <row r="270" spans="2:11" hidden="1" x14ac:dyDescent="0.3">
      <c r="B270" s="20"/>
      <c r="C270" s="403"/>
      <c r="D270" s="404"/>
      <c r="E270" s="404"/>
      <c r="F270" s="404"/>
      <c r="G270" s="404"/>
      <c r="H270" s="404"/>
      <c r="I270" s="404"/>
      <c r="J270" s="404"/>
      <c r="K270" s="20"/>
    </row>
    <row r="271" spans="2:11" hidden="1" x14ac:dyDescent="0.3">
      <c r="B271" s="20"/>
      <c r="C271" s="403"/>
      <c r="D271" s="404" t="s">
        <v>150</v>
      </c>
      <c r="E271" s="491" t="s">
        <v>144</v>
      </c>
      <c r="F271" s="491"/>
      <c r="G271" s="491"/>
      <c r="H271" s="491"/>
      <c r="I271" s="491"/>
      <c r="J271" s="491"/>
      <c r="K271" s="20"/>
    </row>
    <row r="272" spans="2:11" hidden="1" x14ac:dyDescent="0.3">
      <c r="B272" s="20"/>
      <c r="K272" s="20"/>
    </row>
    <row r="273" spans="2:11" hidden="1" x14ac:dyDescent="0.3">
      <c r="B273" s="20"/>
      <c r="C273" s="402">
        <v>5</v>
      </c>
      <c r="D273" s="586" t="s">
        <v>162</v>
      </c>
      <c r="E273" s="586"/>
      <c r="F273" s="586"/>
      <c r="G273" s="586"/>
      <c r="H273" s="586"/>
      <c r="I273" s="586"/>
      <c r="J273" s="586"/>
      <c r="K273" s="20"/>
    </row>
    <row r="274" spans="2:11" hidden="1" x14ac:dyDescent="0.3">
      <c r="B274" s="20"/>
      <c r="C274" s="403"/>
      <c r="D274" s="404" t="s">
        <v>163</v>
      </c>
      <c r="E274" s="587" t="s">
        <v>144</v>
      </c>
      <c r="F274" s="587"/>
      <c r="G274" s="587"/>
      <c r="H274" s="587"/>
      <c r="I274" s="587"/>
      <c r="J274" s="587"/>
      <c r="K274" s="20"/>
    </row>
    <row r="275" spans="2:11" hidden="1" x14ac:dyDescent="0.3">
      <c r="B275" s="20"/>
      <c r="C275" s="403"/>
      <c r="D275" s="404"/>
      <c r="E275" s="404"/>
      <c r="F275" s="404"/>
      <c r="G275" s="404"/>
      <c r="H275" s="404"/>
      <c r="I275" s="404"/>
      <c r="J275" s="404"/>
      <c r="K275" s="20"/>
    </row>
    <row r="276" spans="2:11" hidden="1" x14ac:dyDescent="0.3">
      <c r="B276" s="20"/>
      <c r="C276" s="403"/>
      <c r="D276" s="404" t="s">
        <v>150</v>
      </c>
      <c r="E276" s="587" t="s">
        <v>144</v>
      </c>
      <c r="F276" s="587"/>
      <c r="G276" s="587"/>
      <c r="H276" s="587"/>
      <c r="I276" s="587"/>
      <c r="J276" s="587"/>
      <c r="K276" s="20"/>
    </row>
    <row r="277" spans="2:11" hidden="1" x14ac:dyDescent="0.3">
      <c r="B277" s="20"/>
      <c r="C277" s="403"/>
      <c r="D277" s="404"/>
      <c r="E277" s="404"/>
      <c r="F277" s="404"/>
      <c r="G277" s="404"/>
      <c r="H277" s="404"/>
      <c r="I277" s="404"/>
      <c r="J277" s="404"/>
      <c r="K277" s="20"/>
    </row>
    <row r="278" spans="2:11" hidden="1" x14ac:dyDescent="0.3">
      <c r="B278" s="20"/>
      <c r="K278" s="20"/>
    </row>
    <row r="279" spans="2:11" hidden="1" x14ac:dyDescent="0.3">
      <c r="B279" s="20"/>
      <c r="C279" s="402">
        <v>6</v>
      </c>
      <c r="D279" s="586" t="s">
        <v>162</v>
      </c>
      <c r="E279" s="586"/>
      <c r="F279" s="586"/>
      <c r="G279" s="586"/>
      <c r="H279" s="586"/>
      <c r="I279" s="586"/>
      <c r="J279" s="586"/>
      <c r="K279" s="20"/>
    </row>
    <row r="280" spans="2:11" hidden="1" x14ac:dyDescent="0.3">
      <c r="B280" s="20"/>
      <c r="C280" s="403"/>
      <c r="D280" s="404" t="s">
        <v>163</v>
      </c>
      <c r="E280" s="587" t="s">
        <v>144</v>
      </c>
      <c r="F280" s="587"/>
      <c r="G280" s="587"/>
      <c r="H280" s="587"/>
      <c r="I280" s="587"/>
      <c r="J280" s="587"/>
      <c r="K280" s="20"/>
    </row>
    <row r="281" spans="2:11" hidden="1" x14ac:dyDescent="0.3">
      <c r="B281" s="20"/>
      <c r="C281" s="403"/>
      <c r="D281" s="404"/>
      <c r="E281" s="404"/>
      <c r="F281" s="404"/>
      <c r="G281" s="404"/>
      <c r="H281" s="404"/>
      <c r="I281" s="404"/>
      <c r="J281" s="404"/>
      <c r="K281" s="20"/>
    </row>
    <row r="282" spans="2:11" hidden="1" x14ac:dyDescent="0.3">
      <c r="B282" s="20"/>
      <c r="C282" s="403"/>
      <c r="D282" s="404" t="s">
        <v>150</v>
      </c>
      <c r="E282" s="587" t="s">
        <v>144</v>
      </c>
      <c r="F282" s="587"/>
      <c r="G282" s="587"/>
      <c r="H282" s="587"/>
      <c r="I282" s="587"/>
      <c r="J282" s="587"/>
      <c r="K282" s="20"/>
    </row>
    <row r="283" spans="2:11" hidden="1" x14ac:dyDescent="0.3">
      <c r="B283" s="20"/>
      <c r="C283" s="403"/>
      <c r="D283" s="404"/>
      <c r="E283" s="404"/>
      <c r="F283" s="404"/>
      <c r="G283" s="404"/>
      <c r="H283" s="404"/>
      <c r="I283" s="404"/>
      <c r="J283" s="404"/>
      <c r="K283" s="20"/>
    </row>
    <row r="284" spans="2:11" hidden="1" x14ac:dyDescent="0.3">
      <c r="B284" s="20"/>
      <c r="K284" s="20"/>
    </row>
    <row r="285" spans="2:11" ht="14.4" hidden="1" customHeight="1" x14ac:dyDescent="0.3">
      <c r="B285" s="20"/>
      <c r="C285" s="402">
        <v>7</v>
      </c>
      <c r="D285" s="586" t="s">
        <v>148</v>
      </c>
      <c r="E285" s="586"/>
      <c r="F285" s="586"/>
      <c r="G285" s="586"/>
      <c r="H285" s="586"/>
      <c r="I285" s="586"/>
      <c r="J285" s="586"/>
      <c r="K285" s="20"/>
    </row>
    <row r="286" spans="2:11" ht="14.4" hidden="1" customHeight="1" x14ac:dyDescent="0.3">
      <c r="B286" s="20"/>
      <c r="C286" s="403"/>
      <c r="D286" s="404" t="s">
        <v>149</v>
      </c>
      <c r="E286" s="587" t="s">
        <v>144</v>
      </c>
      <c r="F286" s="587"/>
      <c r="G286" s="587"/>
      <c r="H286" s="587"/>
      <c r="I286" s="587"/>
      <c r="J286" s="587"/>
      <c r="K286" s="20"/>
    </row>
    <row r="287" spans="2:11" ht="14.4" hidden="1" customHeight="1" x14ac:dyDescent="0.3">
      <c r="B287" s="20"/>
      <c r="C287" s="403"/>
      <c r="D287" s="404"/>
      <c r="E287" s="404"/>
      <c r="F287" s="404"/>
      <c r="G287" s="404"/>
      <c r="H287" s="404"/>
      <c r="I287" s="404"/>
      <c r="J287" s="404"/>
      <c r="K287" s="20"/>
    </row>
    <row r="288" spans="2:11" ht="14.4" hidden="1" customHeight="1" x14ac:dyDescent="0.3">
      <c r="B288" s="20"/>
      <c r="C288" s="403"/>
      <c r="D288" s="404" t="s">
        <v>150</v>
      </c>
      <c r="E288" s="587" t="s">
        <v>144</v>
      </c>
      <c r="F288" s="587"/>
      <c r="G288" s="587"/>
      <c r="H288" s="587"/>
      <c r="I288" s="587"/>
      <c r="J288" s="587"/>
      <c r="K288" s="20"/>
    </row>
    <row r="289" spans="2:11" ht="14.4" hidden="1" customHeight="1" x14ac:dyDescent="0.3">
      <c r="B289" s="20"/>
      <c r="C289" s="20"/>
      <c r="D289" s="20"/>
      <c r="E289" s="20"/>
      <c r="F289" s="20"/>
      <c r="G289" s="20"/>
      <c r="H289" s="20"/>
      <c r="I289" s="20"/>
      <c r="J289" s="20"/>
      <c r="K289" s="20"/>
    </row>
    <row r="290" spans="2:11" hidden="1" x14ac:dyDescent="0.3">
      <c r="B290" s="20"/>
      <c r="C290" s="402">
        <v>5</v>
      </c>
      <c r="D290" s="586" t="s">
        <v>148</v>
      </c>
      <c r="E290" s="586"/>
      <c r="F290" s="586"/>
      <c r="G290" s="586"/>
      <c r="H290" s="586"/>
      <c r="I290" s="586"/>
      <c r="J290" s="586"/>
      <c r="K290" s="20"/>
    </row>
    <row r="291" spans="2:11" hidden="1" x14ac:dyDescent="0.3">
      <c r="B291" s="20"/>
      <c r="C291" s="403"/>
      <c r="D291" s="404" t="s">
        <v>149</v>
      </c>
      <c r="E291" s="587" t="s">
        <v>144</v>
      </c>
      <c r="F291" s="587"/>
      <c r="G291" s="587"/>
      <c r="H291" s="587"/>
      <c r="I291" s="587"/>
      <c r="J291" s="587"/>
      <c r="K291" s="20"/>
    </row>
    <row r="292" spans="2:11" hidden="1" x14ac:dyDescent="0.3">
      <c r="B292" s="20"/>
      <c r="C292" s="403"/>
      <c r="D292" s="404"/>
      <c r="E292" s="404"/>
      <c r="F292" s="404"/>
      <c r="G292" s="404"/>
      <c r="H292" s="404"/>
      <c r="I292" s="404"/>
      <c r="J292" s="404"/>
      <c r="K292" s="20"/>
    </row>
    <row r="293" spans="2:11" hidden="1" x14ac:dyDescent="0.3">
      <c r="B293" s="20"/>
      <c r="C293" s="403"/>
      <c r="D293" s="404" t="s">
        <v>150</v>
      </c>
      <c r="E293" s="587" t="s">
        <v>144</v>
      </c>
      <c r="F293" s="587"/>
      <c r="G293" s="587"/>
      <c r="H293" s="587"/>
      <c r="I293" s="587"/>
      <c r="J293" s="587"/>
      <c r="K293" s="20"/>
    </row>
    <row r="294" spans="2:11" hidden="1" x14ac:dyDescent="0.3">
      <c r="B294" s="20"/>
      <c r="C294" s="403"/>
      <c r="D294" s="404"/>
      <c r="E294" s="404"/>
      <c r="F294" s="404"/>
      <c r="G294" s="404"/>
      <c r="H294" s="404"/>
      <c r="I294" s="404"/>
      <c r="J294" s="404"/>
      <c r="K294" s="20"/>
    </row>
    <row r="295" spans="2:11" hidden="1" x14ac:dyDescent="0.3">
      <c r="B295" s="20"/>
      <c r="K295" s="20"/>
    </row>
    <row r="296" spans="2:11" hidden="1" x14ac:dyDescent="0.3">
      <c r="B296" s="20"/>
      <c r="C296" s="402">
        <v>6</v>
      </c>
      <c r="D296" s="586" t="s">
        <v>148</v>
      </c>
      <c r="E296" s="586"/>
      <c r="F296" s="586"/>
      <c r="G296" s="586"/>
      <c r="H296" s="586"/>
      <c r="I296" s="586"/>
      <c r="J296" s="586"/>
      <c r="K296" s="20"/>
    </row>
    <row r="297" spans="2:11" hidden="1" x14ac:dyDescent="0.3">
      <c r="B297" s="20"/>
      <c r="C297" s="403"/>
      <c r="D297" s="404" t="s">
        <v>149</v>
      </c>
      <c r="E297" s="587" t="s">
        <v>144</v>
      </c>
      <c r="F297" s="587"/>
      <c r="G297" s="587"/>
      <c r="H297" s="587"/>
      <c r="I297" s="587"/>
      <c r="J297" s="587"/>
      <c r="K297" s="20"/>
    </row>
    <row r="298" spans="2:11" hidden="1" x14ac:dyDescent="0.3">
      <c r="B298" s="20"/>
      <c r="C298" s="403"/>
      <c r="D298" s="404"/>
      <c r="E298" s="404"/>
      <c r="F298" s="404"/>
      <c r="G298" s="404"/>
      <c r="H298" s="404"/>
      <c r="I298" s="404"/>
      <c r="J298" s="404"/>
      <c r="K298" s="20"/>
    </row>
    <row r="299" spans="2:11" hidden="1" x14ac:dyDescent="0.3">
      <c r="B299" s="20"/>
      <c r="C299" s="403"/>
      <c r="D299" s="404" t="s">
        <v>150</v>
      </c>
      <c r="E299" s="587" t="s">
        <v>144</v>
      </c>
      <c r="F299" s="587"/>
      <c r="G299" s="587"/>
      <c r="H299" s="587"/>
      <c r="I299" s="587"/>
      <c r="J299" s="587"/>
      <c r="K299" s="20"/>
    </row>
    <row r="300" spans="2:11" hidden="1" x14ac:dyDescent="0.3">
      <c r="B300" s="20"/>
      <c r="C300" s="403"/>
      <c r="D300" s="404"/>
      <c r="E300" s="404"/>
      <c r="F300" s="404"/>
      <c r="G300" s="404"/>
      <c r="H300" s="404"/>
      <c r="I300" s="404"/>
      <c r="J300" s="404"/>
      <c r="K300" s="20"/>
    </row>
    <row r="301" spans="2:11" hidden="1" x14ac:dyDescent="0.3">
      <c r="B301" s="20"/>
      <c r="K301" s="20"/>
    </row>
    <row r="302" spans="2:11" hidden="1" x14ac:dyDescent="0.3">
      <c r="B302" s="20"/>
      <c r="C302" s="402">
        <v>7</v>
      </c>
      <c r="D302" s="586" t="s">
        <v>148</v>
      </c>
      <c r="E302" s="586"/>
      <c r="F302" s="586"/>
      <c r="G302" s="586"/>
      <c r="H302" s="586"/>
      <c r="I302" s="586"/>
      <c r="J302" s="586"/>
      <c r="K302" s="20"/>
    </row>
    <row r="303" spans="2:11" hidden="1" x14ac:dyDescent="0.3">
      <c r="B303" s="20"/>
      <c r="C303" s="403"/>
      <c r="D303" s="404" t="s">
        <v>149</v>
      </c>
      <c r="E303" s="587" t="s">
        <v>144</v>
      </c>
      <c r="F303" s="587"/>
      <c r="G303" s="587"/>
      <c r="H303" s="587"/>
      <c r="I303" s="587"/>
      <c r="J303" s="587"/>
      <c r="K303" s="20"/>
    </row>
    <row r="304" spans="2:11" hidden="1" x14ac:dyDescent="0.3">
      <c r="B304" s="20"/>
      <c r="C304" s="403"/>
      <c r="D304" s="404"/>
      <c r="E304" s="404"/>
      <c r="F304" s="404"/>
      <c r="G304" s="404"/>
      <c r="H304" s="404"/>
      <c r="I304" s="404"/>
      <c r="J304" s="404"/>
      <c r="K304" s="20"/>
    </row>
    <row r="305" spans="2:12" hidden="1" x14ac:dyDescent="0.3">
      <c r="B305" s="20"/>
      <c r="C305" s="403"/>
      <c r="D305" s="404" t="s">
        <v>150</v>
      </c>
      <c r="E305" s="587" t="s">
        <v>144</v>
      </c>
      <c r="F305" s="587"/>
      <c r="G305" s="587"/>
      <c r="H305" s="587"/>
      <c r="I305" s="587"/>
      <c r="J305" s="587"/>
      <c r="K305" s="20"/>
    </row>
    <row r="306" spans="2:12" x14ac:dyDescent="0.3">
      <c r="B306" s="20"/>
      <c r="C306" s="20"/>
      <c r="D306" s="20"/>
      <c r="E306" s="20"/>
      <c r="F306" s="20"/>
      <c r="G306" s="20"/>
      <c r="H306" s="20"/>
      <c r="I306" s="20"/>
      <c r="J306" s="20"/>
      <c r="K306" s="20"/>
      <c r="L306" s="406" t="s">
        <v>164</v>
      </c>
    </row>
    <row r="308" spans="2:12" ht="21" x14ac:dyDescent="0.4">
      <c r="B308" s="20"/>
      <c r="C308" s="20"/>
      <c r="D308" s="117"/>
      <c r="E308" s="20"/>
      <c r="F308" s="20"/>
      <c r="G308" s="20"/>
      <c r="H308" s="20"/>
      <c r="I308" s="20"/>
      <c r="J308" s="20"/>
      <c r="K308" s="20"/>
    </row>
    <row r="309" spans="2:12" ht="15.6" x14ac:dyDescent="0.3">
      <c r="B309" s="20"/>
      <c r="C309" s="18"/>
      <c r="D309" s="407" t="s">
        <v>126</v>
      </c>
      <c r="E309" s="18"/>
      <c r="F309" s="18"/>
      <c r="G309" s="18"/>
      <c r="H309" s="18"/>
      <c r="I309" s="18"/>
      <c r="J309" s="18"/>
      <c r="K309" s="20"/>
    </row>
    <row r="310" spans="2:12" x14ac:dyDescent="0.3">
      <c r="B310" s="20"/>
      <c r="C310" s="402">
        <v>1</v>
      </c>
      <c r="D310" s="586" t="s">
        <v>148</v>
      </c>
      <c r="E310" s="586"/>
      <c r="F310" s="586"/>
      <c r="G310" s="586"/>
      <c r="H310" s="586"/>
      <c r="I310" s="586"/>
      <c r="J310" s="586"/>
      <c r="K310" s="20"/>
    </row>
    <row r="311" spans="2:12" x14ac:dyDescent="0.3">
      <c r="B311" s="20"/>
      <c r="C311" s="403"/>
      <c r="D311" s="404" t="s">
        <v>149</v>
      </c>
      <c r="E311" s="587" t="s">
        <v>144</v>
      </c>
      <c r="F311" s="587"/>
      <c r="G311" s="587"/>
      <c r="H311" s="587"/>
      <c r="I311" s="587"/>
      <c r="J311" s="587"/>
      <c r="K311" s="20"/>
    </row>
    <row r="312" spans="2:12" x14ac:dyDescent="0.3">
      <c r="B312" s="20"/>
      <c r="C312" s="403"/>
      <c r="D312" s="404"/>
      <c r="E312" s="404"/>
      <c r="F312" s="404"/>
      <c r="G312" s="404"/>
      <c r="H312" s="404"/>
      <c r="I312" s="404"/>
      <c r="J312" s="404"/>
      <c r="K312" s="20"/>
    </row>
    <row r="313" spans="2:12" x14ac:dyDescent="0.3">
      <c r="B313" s="20"/>
      <c r="C313" s="403"/>
      <c r="D313" s="404" t="s">
        <v>150</v>
      </c>
      <c r="E313" s="587" t="s">
        <v>144</v>
      </c>
      <c r="F313" s="587"/>
      <c r="G313" s="587"/>
      <c r="H313" s="587"/>
      <c r="I313" s="587"/>
      <c r="J313" s="587"/>
      <c r="K313" s="20"/>
    </row>
    <row r="314" spans="2:12" x14ac:dyDescent="0.3">
      <c r="B314" s="20"/>
      <c r="C314" s="403"/>
      <c r="D314" s="404"/>
      <c r="E314" s="404"/>
      <c r="F314" s="404"/>
      <c r="G314" s="404"/>
      <c r="H314" s="404"/>
      <c r="I314" s="404"/>
      <c r="J314" s="404"/>
      <c r="K314" s="20"/>
    </row>
    <row r="315" spans="2:12" x14ac:dyDescent="0.3">
      <c r="B315" s="20"/>
      <c r="C315" s="402">
        <v>2</v>
      </c>
      <c r="D315" s="586" t="s">
        <v>148</v>
      </c>
      <c r="E315" s="586"/>
      <c r="F315" s="586"/>
      <c r="G315" s="586"/>
      <c r="H315" s="586"/>
      <c r="I315" s="586"/>
      <c r="J315" s="586"/>
      <c r="K315" s="20"/>
    </row>
    <row r="316" spans="2:12" x14ac:dyDescent="0.3">
      <c r="B316" s="20"/>
      <c r="C316" s="403"/>
      <c r="D316" s="404" t="s">
        <v>149</v>
      </c>
      <c r="E316" s="587" t="s">
        <v>144</v>
      </c>
      <c r="F316" s="587"/>
      <c r="G316" s="587"/>
      <c r="H316" s="587"/>
      <c r="I316" s="587"/>
      <c r="J316" s="587"/>
      <c r="K316" s="20"/>
    </row>
    <row r="317" spans="2:12" x14ac:dyDescent="0.3">
      <c r="B317" s="20"/>
      <c r="C317" s="403"/>
      <c r="D317" s="404"/>
      <c r="E317" s="404"/>
      <c r="F317" s="404"/>
      <c r="G317" s="404"/>
      <c r="H317" s="404"/>
      <c r="I317" s="404"/>
      <c r="J317" s="404"/>
      <c r="K317" s="20"/>
    </row>
    <row r="318" spans="2:12" x14ac:dyDescent="0.3">
      <c r="B318" s="20"/>
      <c r="C318" s="403"/>
      <c r="D318" s="404" t="s">
        <v>150</v>
      </c>
      <c r="E318" s="587" t="s">
        <v>144</v>
      </c>
      <c r="F318" s="587"/>
      <c r="G318" s="587"/>
      <c r="H318" s="587"/>
      <c r="I318" s="587"/>
      <c r="J318" s="587"/>
      <c r="K318" s="20"/>
    </row>
    <row r="319" spans="2:12" x14ac:dyDescent="0.3">
      <c r="B319" s="20"/>
      <c r="C319" s="403"/>
      <c r="D319" s="404"/>
      <c r="E319" s="404"/>
      <c r="F319" s="404"/>
      <c r="G319" s="404"/>
      <c r="H319" s="404"/>
      <c r="I319" s="404"/>
      <c r="J319" s="404"/>
      <c r="K319" s="20"/>
    </row>
    <row r="320" spans="2:12" hidden="1" x14ac:dyDescent="0.3">
      <c r="B320" s="20"/>
      <c r="C320" s="402">
        <v>3</v>
      </c>
      <c r="D320" s="586" t="s">
        <v>148</v>
      </c>
      <c r="E320" s="586"/>
      <c r="F320" s="586"/>
      <c r="G320" s="586"/>
      <c r="H320" s="586"/>
      <c r="I320" s="586"/>
      <c r="J320" s="586"/>
      <c r="K320" s="20"/>
    </row>
    <row r="321" spans="2:11" hidden="1" x14ac:dyDescent="0.3">
      <c r="B321" s="20"/>
      <c r="C321" s="403"/>
      <c r="D321" s="404" t="s">
        <v>149</v>
      </c>
      <c r="E321" s="587" t="s">
        <v>144</v>
      </c>
      <c r="F321" s="587"/>
      <c r="G321" s="587"/>
      <c r="H321" s="587"/>
      <c r="I321" s="587"/>
      <c r="J321" s="587"/>
      <c r="K321" s="20"/>
    </row>
    <row r="322" spans="2:11" hidden="1" x14ac:dyDescent="0.3">
      <c r="B322" s="20"/>
      <c r="C322" s="403"/>
      <c r="D322" s="404"/>
      <c r="E322" s="404"/>
      <c r="F322" s="404"/>
      <c r="G322" s="404"/>
      <c r="H322" s="404"/>
      <c r="I322" s="404"/>
      <c r="J322" s="404"/>
      <c r="K322" s="20"/>
    </row>
    <row r="323" spans="2:11" hidden="1" x14ac:dyDescent="0.3">
      <c r="B323" s="20"/>
      <c r="C323" s="403"/>
      <c r="D323" s="404" t="s">
        <v>150</v>
      </c>
      <c r="E323" s="587" t="s">
        <v>144</v>
      </c>
      <c r="F323" s="587"/>
      <c r="G323" s="587"/>
      <c r="H323" s="587"/>
      <c r="I323" s="587"/>
      <c r="J323" s="587"/>
      <c r="K323" s="20"/>
    </row>
    <row r="324" spans="2:11" hidden="1" x14ac:dyDescent="0.3">
      <c r="B324" s="20"/>
      <c r="C324" s="403"/>
      <c r="D324" s="404"/>
      <c r="E324" s="404"/>
      <c r="F324" s="404"/>
      <c r="G324" s="404"/>
      <c r="H324" s="404"/>
      <c r="I324" s="404"/>
      <c r="J324" s="404"/>
      <c r="K324" s="20"/>
    </row>
    <row r="325" spans="2:11" hidden="1" x14ac:dyDescent="0.3">
      <c r="B325" s="20"/>
      <c r="C325" s="402">
        <v>4</v>
      </c>
      <c r="D325" s="586" t="s">
        <v>148</v>
      </c>
      <c r="E325" s="586"/>
      <c r="F325" s="586"/>
      <c r="G325" s="586"/>
      <c r="H325" s="586"/>
      <c r="I325" s="586"/>
      <c r="J325" s="586"/>
      <c r="K325" s="20"/>
    </row>
    <row r="326" spans="2:11" hidden="1" x14ac:dyDescent="0.3">
      <c r="B326" s="20"/>
      <c r="C326" s="403"/>
      <c r="D326" s="404" t="s">
        <v>149</v>
      </c>
      <c r="E326" s="587" t="s">
        <v>144</v>
      </c>
      <c r="F326" s="587"/>
      <c r="G326" s="587"/>
      <c r="H326" s="587"/>
      <c r="I326" s="587"/>
      <c r="J326" s="587"/>
      <c r="K326" s="20"/>
    </row>
    <row r="327" spans="2:11" hidden="1" x14ac:dyDescent="0.3">
      <c r="B327" s="20"/>
      <c r="C327" s="403"/>
      <c r="D327" s="404"/>
      <c r="E327" s="404"/>
      <c r="F327" s="404"/>
      <c r="G327" s="404"/>
      <c r="H327" s="404"/>
      <c r="I327" s="404"/>
      <c r="J327" s="404"/>
      <c r="K327" s="20"/>
    </row>
    <row r="328" spans="2:11" hidden="1" x14ac:dyDescent="0.3">
      <c r="B328" s="20"/>
      <c r="C328" s="403"/>
      <c r="D328" s="404" t="s">
        <v>150</v>
      </c>
      <c r="E328" s="587" t="s">
        <v>144</v>
      </c>
      <c r="F328" s="587"/>
      <c r="G328" s="587"/>
      <c r="H328" s="587"/>
      <c r="I328" s="587"/>
      <c r="J328" s="587"/>
      <c r="K328" s="20"/>
    </row>
    <row r="329" spans="2:11" hidden="1" x14ac:dyDescent="0.3">
      <c r="B329" s="20"/>
      <c r="K329" s="20"/>
    </row>
    <row r="330" spans="2:11" hidden="1" x14ac:dyDescent="0.3">
      <c r="B330" s="20"/>
      <c r="C330" s="402">
        <v>5</v>
      </c>
      <c r="D330" s="586" t="s">
        <v>148</v>
      </c>
      <c r="E330" s="586"/>
      <c r="F330" s="586"/>
      <c r="G330" s="586"/>
      <c r="H330" s="586"/>
      <c r="I330" s="586"/>
      <c r="J330" s="586"/>
      <c r="K330" s="20"/>
    </row>
    <row r="331" spans="2:11" hidden="1" x14ac:dyDescent="0.3">
      <c r="B331" s="20"/>
      <c r="C331" s="403"/>
      <c r="D331" s="404" t="s">
        <v>149</v>
      </c>
      <c r="E331" s="587" t="s">
        <v>144</v>
      </c>
      <c r="F331" s="587"/>
      <c r="G331" s="587"/>
      <c r="H331" s="587"/>
      <c r="I331" s="587"/>
      <c r="J331" s="587"/>
      <c r="K331" s="20"/>
    </row>
    <row r="332" spans="2:11" hidden="1" x14ac:dyDescent="0.3">
      <c r="B332" s="20"/>
      <c r="C332" s="403"/>
      <c r="D332" s="404"/>
      <c r="E332" s="404"/>
      <c r="F332" s="404"/>
      <c r="G332" s="404"/>
      <c r="H332" s="404"/>
      <c r="I332" s="404"/>
      <c r="J332" s="404"/>
      <c r="K332" s="20"/>
    </row>
    <row r="333" spans="2:11" hidden="1" x14ac:dyDescent="0.3">
      <c r="B333" s="20"/>
      <c r="C333" s="403"/>
      <c r="D333" s="404" t="s">
        <v>150</v>
      </c>
      <c r="E333" s="587" t="s">
        <v>144</v>
      </c>
      <c r="F333" s="587"/>
      <c r="G333" s="587"/>
      <c r="H333" s="587"/>
      <c r="I333" s="587"/>
      <c r="J333" s="587"/>
      <c r="K333" s="20"/>
    </row>
    <row r="334" spans="2:11" hidden="1" x14ac:dyDescent="0.3">
      <c r="B334" s="20"/>
      <c r="C334" s="403"/>
      <c r="D334" s="404"/>
      <c r="E334" s="404"/>
      <c r="F334" s="404"/>
      <c r="G334" s="404"/>
      <c r="H334" s="404"/>
      <c r="I334" s="404"/>
      <c r="J334" s="404"/>
      <c r="K334" s="20"/>
    </row>
    <row r="335" spans="2:11" hidden="1" x14ac:dyDescent="0.3">
      <c r="B335" s="20"/>
      <c r="K335" s="20"/>
    </row>
    <row r="336" spans="2:11" hidden="1" x14ac:dyDescent="0.3">
      <c r="B336" s="20"/>
      <c r="C336" s="402">
        <v>6</v>
      </c>
      <c r="D336" s="586" t="s">
        <v>148</v>
      </c>
      <c r="E336" s="586"/>
      <c r="F336" s="586"/>
      <c r="G336" s="586"/>
      <c r="H336" s="586"/>
      <c r="I336" s="586"/>
      <c r="J336" s="586"/>
      <c r="K336" s="20"/>
    </row>
    <row r="337" spans="2:12" hidden="1" x14ac:dyDescent="0.3">
      <c r="B337" s="20"/>
      <c r="C337" s="403"/>
      <c r="D337" s="404" t="s">
        <v>149</v>
      </c>
      <c r="E337" s="587" t="s">
        <v>144</v>
      </c>
      <c r="F337" s="587"/>
      <c r="G337" s="587"/>
      <c r="H337" s="587"/>
      <c r="I337" s="587"/>
      <c r="J337" s="587"/>
      <c r="K337" s="20"/>
    </row>
    <row r="338" spans="2:12" hidden="1" x14ac:dyDescent="0.3">
      <c r="B338" s="20"/>
      <c r="C338" s="403"/>
      <c r="D338" s="404"/>
      <c r="E338" s="404"/>
      <c r="F338" s="404"/>
      <c r="G338" s="404"/>
      <c r="H338" s="404"/>
      <c r="I338" s="404"/>
      <c r="J338" s="404"/>
      <c r="K338" s="20"/>
    </row>
    <row r="339" spans="2:12" hidden="1" x14ac:dyDescent="0.3">
      <c r="B339" s="20"/>
      <c r="C339" s="403"/>
      <c r="D339" s="404" t="s">
        <v>150</v>
      </c>
      <c r="E339" s="587" t="s">
        <v>144</v>
      </c>
      <c r="F339" s="587"/>
      <c r="G339" s="587"/>
      <c r="H339" s="587"/>
      <c r="I339" s="587"/>
      <c r="J339" s="587"/>
      <c r="K339" s="20"/>
    </row>
    <row r="340" spans="2:12" hidden="1" x14ac:dyDescent="0.3">
      <c r="B340" s="20"/>
      <c r="C340" s="403"/>
      <c r="D340" s="404"/>
      <c r="E340" s="404"/>
      <c r="F340" s="404"/>
      <c r="G340" s="404"/>
      <c r="H340" s="404"/>
      <c r="I340" s="404"/>
      <c r="J340" s="404"/>
      <c r="K340" s="20"/>
    </row>
    <row r="341" spans="2:12" hidden="1" x14ac:dyDescent="0.3">
      <c r="B341" s="20"/>
      <c r="K341" s="20"/>
    </row>
    <row r="342" spans="2:12" hidden="1" x14ac:dyDescent="0.3">
      <c r="B342" s="20"/>
      <c r="C342" s="402">
        <v>7</v>
      </c>
      <c r="D342" s="586" t="s">
        <v>148</v>
      </c>
      <c r="E342" s="586"/>
      <c r="F342" s="586"/>
      <c r="G342" s="586"/>
      <c r="H342" s="586"/>
      <c r="I342" s="586"/>
      <c r="J342" s="586"/>
      <c r="K342" s="20"/>
    </row>
    <row r="343" spans="2:12" hidden="1" x14ac:dyDescent="0.3">
      <c r="B343" s="20"/>
      <c r="C343" s="403"/>
      <c r="D343" s="404" t="s">
        <v>149</v>
      </c>
      <c r="E343" s="587" t="s">
        <v>144</v>
      </c>
      <c r="F343" s="587"/>
      <c r="G343" s="587"/>
      <c r="H343" s="587"/>
      <c r="I343" s="587"/>
      <c r="J343" s="587"/>
      <c r="K343" s="20"/>
    </row>
    <row r="344" spans="2:12" hidden="1" x14ac:dyDescent="0.3">
      <c r="B344" s="20"/>
      <c r="C344" s="403"/>
      <c r="D344" s="404"/>
      <c r="E344" s="404"/>
      <c r="F344" s="404"/>
      <c r="G344" s="404"/>
      <c r="H344" s="404"/>
      <c r="I344" s="404"/>
      <c r="J344" s="404"/>
      <c r="K344" s="20"/>
    </row>
    <row r="345" spans="2:12" hidden="1" x14ac:dyDescent="0.3">
      <c r="B345" s="20"/>
      <c r="C345" s="403"/>
      <c r="D345" s="404" t="s">
        <v>150</v>
      </c>
      <c r="E345" s="587" t="s">
        <v>144</v>
      </c>
      <c r="F345" s="587"/>
      <c r="G345" s="587"/>
      <c r="H345" s="587"/>
      <c r="I345" s="587"/>
      <c r="J345" s="587"/>
      <c r="K345" s="20"/>
    </row>
    <row r="346" spans="2:12" x14ac:dyDescent="0.3">
      <c r="B346" s="20"/>
      <c r="C346" s="20"/>
      <c r="D346" s="20"/>
      <c r="E346" s="20"/>
      <c r="F346" s="20"/>
      <c r="G346" s="20"/>
      <c r="H346" s="20"/>
      <c r="I346" s="20"/>
      <c r="J346" s="20"/>
      <c r="K346" s="20"/>
      <c r="L346" s="406" t="s">
        <v>165</v>
      </c>
    </row>
    <row r="350" spans="2:12" ht="21" x14ac:dyDescent="0.4">
      <c r="B350" s="20"/>
      <c r="C350" s="20"/>
      <c r="D350" s="117"/>
      <c r="E350" s="20"/>
      <c r="F350" s="20"/>
      <c r="G350" s="20"/>
      <c r="H350" s="20"/>
      <c r="I350" s="20"/>
      <c r="J350" s="20"/>
      <c r="K350" s="20"/>
    </row>
    <row r="351" spans="2:12" ht="21" x14ac:dyDescent="0.4">
      <c r="B351" s="20"/>
      <c r="C351" s="15"/>
      <c r="D351" s="400" t="s">
        <v>166</v>
      </c>
      <c r="E351" s="16"/>
      <c r="F351" s="16"/>
      <c r="G351" s="16"/>
      <c r="H351" s="16"/>
      <c r="I351" s="16"/>
      <c r="J351" s="16"/>
      <c r="K351" s="401"/>
    </row>
    <row r="352" spans="2:12" ht="15.6" x14ac:dyDescent="0.3">
      <c r="B352" s="20"/>
      <c r="C352" s="18"/>
      <c r="D352" s="407"/>
      <c r="E352" s="18"/>
      <c r="F352" s="18"/>
      <c r="G352" s="18"/>
      <c r="H352" s="18"/>
      <c r="I352" s="18"/>
      <c r="J352" s="18"/>
      <c r="K352" s="20"/>
    </row>
    <row r="353" spans="2:11" x14ac:dyDescent="0.3">
      <c r="B353" s="20"/>
      <c r="C353" s="402"/>
      <c r="D353" s="586" t="s">
        <v>167</v>
      </c>
      <c r="E353" s="586"/>
      <c r="F353" s="586"/>
      <c r="G353" s="586"/>
      <c r="H353" s="586"/>
      <c r="I353" s="586"/>
      <c r="J353" s="586"/>
      <c r="K353" s="20"/>
    </row>
    <row r="354" spans="2:11" x14ac:dyDescent="0.3">
      <c r="B354" s="20"/>
      <c r="C354" s="403"/>
      <c r="D354" s="587" t="s">
        <v>168</v>
      </c>
      <c r="E354" s="587"/>
      <c r="F354" s="587"/>
      <c r="G354" s="587"/>
      <c r="H354" s="587"/>
      <c r="I354" s="587"/>
      <c r="J354" s="587"/>
      <c r="K354" s="20"/>
    </row>
    <row r="355" spans="2:11" x14ac:dyDescent="0.3">
      <c r="B355" s="20"/>
      <c r="C355" s="403"/>
      <c r="D355" s="587"/>
      <c r="E355" s="587"/>
      <c r="F355" s="587"/>
      <c r="G355" s="587"/>
      <c r="H355" s="587"/>
      <c r="I355" s="587"/>
      <c r="J355" s="587"/>
      <c r="K355" s="20"/>
    </row>
    <row r="356" spans="2:11" x14ac:dyDescent="0.3">
      <c r="B356" s="20"/>
      <c r="C356" s="403"/>
      <c r="D356" s="587"/>
      <c r="E356" s="587"/>
      <c r="F356" s="587"/>
      <c r="G356" s="587"/>
      <c r="H356" s="587"/>
      <c r="I356" s="587"/>
      <c r="J356" s="587"/>
      <c r="K356" s="20"/>
    </row>
    <row r="357" spans="2:11" x14ac:dyDescent="0.3">
      <c r="B357" s="20"/>
      <c r="C357" s="403"/>
      <c r="D357" s="587"/>
      <c r="E357" s="587"/>
      <c r="F357" s="587"/>
      <c r="G357" s="587"/>
      <c r="H357" s="587"/>
      <c r="I357" s="587"/>
      <c r="J357" s="587"/>
      <c r="K357" s="20"/>
    </row>
    <row r="358" spans="2:11" x14ac:dyDescent="0.3">
      <c r="B358" s="20"/>
      <c r="C358" s="20"/>
      <c r="D358" s="20"/>
      <c r="E358" s="20"/>
      <c r="F358" s="20"/>
      <c r="G358" s="20"/>
      <c r="H358" s="20"/>
      <c r="I358" s="20"/>
      <c r="J358" s="20"/>
      <c r="K358" s="20"/>
    </row>
  </sheetData>
  <mergeCells count="169">
    <mergeCell ref="D354:J357"/>
    <mergeCell ref="E343:J343"/>
    <mergeCell ref="E345:J345"/>
    <mergeCell ref="D353:J353"/>
    <mergeCell ref="E331:J331"/>
    <mergeCell ref="E333:J333"/>
    <mergeCell ref="D336:J336"/>
    <mergeCell ref="E337:J337"/>
    <mergeCell ref="E339:J339"/>
    <mergeCell ref="D342:J342"/>
    <mergeCell ref="E321:J321"/>
    <mergeCell ref="E323:J323"/>
    <mergeCell ref="D325:J325"/>
    <mergeCell ref="E326:J326"/>
    <mergeCell ref="E328:J328"/>
    <mergeCell ref="D330:J330"/>
    <mergeCell ref="E311:J311"/>
    <mergeCell ref="E313:J313"/>
    <mergeCell ref="D315:J315"/>
    <mergeCell ref="E316:J316"/>
    <mergeCell ref="E318:J318"/>
    <mergeCell ref="D320:J320"/>
    <mergeCell ref="E297:J297"/>
    <mergeCell ref="E299:J299"/>
    <mergeCell ref="D302:J302"/>
    <mergeCell ref="E303:J303"/>
    <mergeCell ref="E305:J305"/>
    <mergeCell ref="D310:J310"/>
    <mergeCell ref="E286:J286"/>
    <mergeCell ref="E288:J288"/>
    <mergeCell ref="D290:J290"/>
    <mergeCell ref="E291:J291"/>
    <mergeCell ref="E293:J293"/>
    <mergeCell ref="D296:J296"/>
    <mergeCell ref="E276:J276"/>
    <mergeCell ref="D285:J285"/>
    <mergeCell ref="E246:J246"/>
    <mergeCell ref="E248:J248"/>
    <mergeCell ref="D273:J273"/>
    <mergeCell ref="E274:J274"/>
    <mergeCell ref="D279:J279"/>
    <mergeCell ref="E280:J280"/>
    <mergeCell ref="E282:J282"/>
    <mergeCell ref="E234:J234"/>
    <mergeCell ref="E236:J236"/>
    <mergeCell ref="D239:J239"/>
    <mergeCell ref="E240:J240"/>
    <mergeCell ref="E242:J242"/>
    <mergeCell ref="D245:J245"/>
    <mergeCell ref="E224:J224"/>
    <mergeCell ref="E226:J226"/>
    <mergeCell ref="D228:J228"/>
    <mergeCell ref="E229:J229"/>
    <mergeCell ref="E231:J231"/>
    <mergeCell ref="D233:J233"/>
    <mergeCell ref="E214:J214"/>
    <mergeCell ref="E216:J216"/>
    <mergeCell ref="D218:J218"/>
    <mergeCell ref="E219:J219"/>
    <mergeCell ref="E221:J221"/>
    <mergeCell ref="D223:J223"/>
    <mergeCell ref="E198:J198"/>
    <mergeCell ref="E200:J200"/>
    <mergeCell ref="D203:J203"/>
    <mergeCell ref="E204:J204"/>
    <mergeCell ref="E206:J206"/>
    <mergeCell ref="D213:J213"/>
    <mergeCell ref="E187:J187"/>
    <mergeCell ref="E189:J189"/>
    <mergeCell ref="D191:J191"/>
    <mergeCell ref="E192:J192"/>
    <mergeCell ref="E194:J194"/>
    <mergeCell ref="D197:J197"/>
    <mergeCell ref="E177:J177"/>
    <mergeCell ref="E179:J179"/>
    <mergeCell ref="D181:J181"/>
    <mergeCell ref="E182:J182"/>
    <mergeCell ref="E184:J184"/>
    <mergeCell ref="D186:J186"/>
    <mergeCell ref="E163:J163"/>
    <mergeCell ref="E165:J165"/>
    <mergeCell ref="D171:J171"/>
    <mergeCell ref="E172:J172"/>
    <mergeCell ref="E174:J174"/>
    <mergeCell ref="D176:J176"/>
    <mergeCell ref="E151:J151"/>
    <mergeCell ref="E153:J153"/>
    <mergeCell ref="D156:J156"/>
    <mergeCell ref="E157:J157"/>
    <mergeCell ref="E159:J159"/>
    <mergeCell ref="D162:J162"/>
    <mergeCell ref="E141:J141"/>
    <mergeCell ref="E143:J143"/>
    <mergeCell ref="D145:J145"/>
    <mergeCell ref="E146:J146"/>
    <mergeCell ref="E148:J148"/>
    <mergeCell ref="D150:J150"/>
    <mergeCell ref="E131:J131"/>
    <mergeCell ref="E133:J133"/>
    <mergeCell ref="D135:J135"/>
    <mergeCell ref="E136:J136"/>
    <mergeCell ref="E138:J138"/>
    <mergeCell ref="D140:J140"/>
    <mergeCell ref="E116:J116"/>
    <mergeCell ref="E118:J118"/>
    <mergeCell ref="D121:J121"/>
    <mergeCell ref="E122:J122"/>
    <mergeCell ref="E124:J124"/>
    <mergeCell ref="D130:J130"/>
    <mergeCell ref="E105:J105"/>
    <mergeCell ref="E107:J107"/>
    <mergeCell ref="D109:J109"/>
    <mergeCell ref="E110:J110"/>
    <mergeCell ref="E112:J112"/>
    <mergeCell ref="D115:J115"/>
    <mergeCell ref="E95:J95"/>
    <mergeCell ref="E97:J97"/>
    <mergeCell ref="D99:J99"/>
    <mergeCell ref="E100:J100"/>
    <mergeCell ref="E102:J102"/>
    <mergeCell ref="D104:J104"/>
    <mergeCell ref="E81:J81"/>
    <mergeCell ref="E83:J83"/>
    <mergeCell ref="D89:J89"/>
    <mergeCell ref="E90:J90"/>
    <mergeCell ref="E92:J92"/>
    <mergeCell ref="D94:J94"/>
    <mergeCell ref="E69:J69"/>
    <mergeCell ref="E71:J71"/>
    <mergeCell ref="D74:J74"/>
    <mergeCell ref="E75:J75"/>
    <mergeCell ref="E77:J77"/>
    <mergeCell ref="D80:J80"/>
    <mergeCell ref="E59:J59"/>
    <mergeCell ref="E61:J61"/>
    <mergeCell ref="D63:J63"/>
    <mergeCell ref="E64:J64"/>
    <mergeCell ref="E66:J66"/>
    <mergeCell ref="D68:J68"/>
    <mergeCell ref="E49:J49"/>
    <mergeCell ref="E51:J51"/>
    <mergeCell ref="D53:J53"/>
    <mergeCell ref="E54:J54"/>
    <mergeCell ref="E56:J56"/>
    <mergeCell ref="D58:J58"/>
    <mergeCell ref="E33:J33"/>
    <mergeCell ref="E35:J35"/>
    <mergeCell ref="D37:J37"/>
    <mergeCell ref="E38:J38"/>
    <mergeCell ref="E40:J40"/>
    <mergeCell ref="D48:J48"/>
    <mergeCell ref="E28:J28"/>
    <mergeCell ref="E30:J30"/>
    <mergeCell ref="D32:J32"/>
    <mergeCell ref="E13:J13"/>
    <mergeCell ref="E15:J15"/>
    <mergeCell ref="D17:J17"/>
    <mergeCell ref="E18:J18"/>
    <mergeCell ref="E20:J20"/>
    <mergeCell ref="D22:J22"/>
    <mergeCell ref="B2:K2"/>
    <mergeCell ref="D3:F3"/>
    <mergeCell ref="D7:J7"/>
    <mergeCell ref="E8:J8"/>
    <mergeCell ref="E10:J10"/>
    <mergeCell ref="D12:J12"/>
    <mergeCell ref="E23:J23"/>
    <mergeCell ref="E25:J25"/>
    <mergeCell ref="D27:J27"/>
  </mergeCells>
  <pageMargins left="0.7" right="0.7" top="0.75" bottom="0.75" header="0.3" footer="0.3"/>
  <pageSetup scale="74" fitToHeight="0" orientation="portrait" horizontalDpi="1200" verticalDpi="1200" r:id="rId1"/>
  <headerFooter>
    <oddFooter>&amp;L&amp;D&amp;C&amp;A&amp;R&amp;P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F823-8972-44C7-A0A2-8328DC82CDE4}">
  <sheetPr>
    <outlinePr summaryBelow="0"/>
    <pageSetUpPr fitToPage="1"/>
  </sheetPr>
  <dimension ref="B1:AG121"/>
  <sheetViews>
    <sheetView showGridLines="0" topLeftCell="B1" zoomScale="110" zoomScaleNormal="110" workbookViewId="0">
      <selection activeCell="G37" sqref="G37"/>
    </sheetView>
  </sheetViews>
  <sheetFormatPr defaultRowHeight="14.4" x14ac:dyDescent="0.3"/>
  <cols>
    <col min="2" max="2" width="2.33203125" customWidth="1"/>
    <col min="3" max="3" width="12.5546875" customWidth="1"/>
    <col min="4" max="4" width="15.88671875" customWidth="1"/>
    <col min="5" max="5" width="29.6640625" customWidth="1"/>
    <col min="6" max="6" width="12.88671875" customWidth="1"/>
    <col min="7" max="7" width="38.6640625" customWidth="1"/>
    <col min="20" max="31" width="8.88671875" hidden="1" customWidth="1"/>
  </cols>
  <sheetData>
    <row r="1" spans="2:8" ht="14.4" customHeight="1" x14ac:dyDescent="0.3"/>
    <row r="2" spans="2:8" ht="14.4" customHeight="1" x14ac:dyDescent="0.3"/>
    <row r="3" spans="2:8" ht="14.4" customHeight="1" x14ac:dyDescent="0.3">
      <c r="B3" s="452"/>
      <c r="C3" s="376"/>
      <c r="D3" s="376"/>
      <c r="E3" s="376"/>
      <c r="F3" s="376"/>
      <c r="G3" s="376"/>
      <c r="H3" s="447"/>
    </row>
    <row r="4" spans="2:8" ht="14.4" customHeight="1" x14ac:dyDescent="0.3">
      <c r="B4" s="390"/>
      <c r="C4" s="382" t="s">
        <v>169</v>
      </c>
      <c r="D4" s="382"/>
      <c r="E4" s="382"/>
      <c r="F4" s="382"/>
      <c r="G4" s="382"/>
      <c r="H4" s="391"/>
    </row>
    <row r="5" spans="2:8" ht="7.95" customHeight="1" x14ac:dyDescent="0.3">
      <c r="B5" s="390"/>
      <c r="C5" s="380"/>
      <c r="D5" s="380"/>
      <c r="E5" s="380"/>
      <c r="F5" s="380"/>
      <c r="G5" s="380"/>
      <c r="H5" s="391"/>
    </row>
    <row r="6" spans="2:8" ht="40.200000000000003" customHeight="1" x14ac:dyDescent="0.3">
      <c r="B6" s="390"/>
      <c r="C6" s="494" t="s">
        <v>170</v>
      </c>
      <c r="D6" s="494" t="s">
        <v>171</v>
      </c>
      <c r="E6" s="494" t="s">
        <v>172</v>
      </c>
      <c r="F6" s="494" t="s">
        <v>173</v>
      </c>
      <c r="G6" s="494" t="s">
        <v>174</v>
      </c>
      <c r="H6" s="391"/>
    </row>
    <row r="7" spans="2:8" ht="14.4" customHeight="1" x14ac:dyDescent="0.3">
      <c r="B7" s="390"/>
      <c r="C7" s="492">
        <v>1</v>
      </c>
      <c r="D7" s="493"/>
      <c r="E7" s="493"/>
      <c r="F7" s="497">
        <v>0</v>
      </c>
      <c r="G7" s="493"/>
      <c r="H7" s="391"/>
    </row>
    <row r="8" spans="2:8" ht="14.4" customHeight="1" x14ac:dyDescent="0.3">
      <c r="B8" s="390"/>
      <c r="C8" s="492">
        <v>2</v>
      </c>
      <c r="D8" s="493"/>
      <c r="E8" s="493"/>
      <c r="F8" s="497">
        <v>0</v>
      </c>
      <c r="G8" s="493"/>
      <c r="H8" s="391"/>
    </row>
    <row r="9" spans="2:8" ht="14.4" customHeight="1" x14ac:dyDescent="0.3">
      <c r="B9" s="390"/>
      <c r="C9" s="492">
        <v>3</v>
      </c>
      <c r="D9" s="493"/>
      <c r="E9" s="493"/>
      <c r="F9" s="497">
        <v>0</v>
      </c>
      <c r="G9" s="493"/>
      <c r="H9" s="391"/>
    </row>
    <row r="10" spans="2:8" ht="14.4" customHeight="1" x14ac:dyDescent="0.3">
      <c r="B10" s="390"/>
      <c r="C10" s="492">
        <v>4</v>
      </c>
      <c r="D10" s="493"/>
      <c r="E10" s="493"/>
      <c r="F10" s="497">
        <v>0</v>
      </c>
      <c r="G10" s="493"/>
      <c r="H10" s="391"/>
    </row>
    <row r="11" spans="2:8" ht="14.4" customHeight="1" x14ac:dyDescent="0.3">
      <c r="B11" s="390"/>
      <c r="C11" s="492">
        <v>5</v>
      </c>
      <c r="D11" s="493"/>
      <c r="E11" s="493"/>
      <c r="F11" s="497">
        <v>0</v>
      </c>
      <c r="G11" s="493"/>
      <c r="H11" s="391"/>
    </row>
    <row r="12" spans="2:8" ht="14.4" hidden="1" customHeight="1" x14ac:dyDescent="0.3">
      <c r="B12" s="390"/>
      <c r="C12" s="492">
        <v>6</v>
      </c>
      <c r="D12" s="493"/>
      <c r="E12" s="493"/>
      <c r="F12" s="493"/>
      <c r="G12" s="493"/>
      <c r="H12" s="391"/>
    </row>
    <row r="13" spans="2:8" ht="14.4" hidden="1" customHeight="1" x14ac:dyDescent="0.3">
      <c r="B13" s="390"/>
      <c r="C13" s="492">
        <v>7</v>
      </c>
      <c r="D13" s="493"/>
      <c r="E13" s="493"/>
      <c r="F13" s="493"/>
      <c r="G13" s="493"/>
      <c r="H13" s="391"/>
    </row>
    <row r="14" spans="2:8" ht="14.4" hidden="1" customHeight="1" x14ac:dyDescent="0.3">
      <c r="B14" s="390"/>
      <c r="C14" s="492">
        <v>8</v>
      </c>
      <c r="D14" s="493"/>
      <c r="E14" s="493"/>
      <c r="F14" s="493"/>
      <c r="G14" s="493"/>
      <c r="H14" s="391"/>
    </row>
    <row r="15" spans="2:8" ht="14.4" hidden="1" customHeight="1" x14ac:dyDescent="0.3">
      <c r="B15" s="390"/>
      <c r="C15" s="492">
        <v>9</v>
      </c>
      <c r="D15" s="493"/>
      <c r="E15" s="493"/>
      <c r="F15" s="493"/>
      <c r="G15" s="493"/>
      <c r="H15" s="391"/>
    </row>
    <row r="16" spans="2:8" ht="14.4" hidden="1" customHeight="1" x14ac:dyDescent="0.3">
      <c r="B16" s="390"/>
      <c r="C16" s="492">
        <v>10</v>
      </c>
      <c r="D16" s="493"/>
      <c r="E16" s="493"/>
      <c r="F16" s="493"/>
      <c r="G16" s="493"/>
      <c r="H16" s="391"/>
    </row>
    <row r="17" spans="2:33" ht="14.4" customHeight="1" x14ac:dyDescent="0.3">
      <c r="B17" s="390"/>
      <c r="C17" s="495"/>
      <c r="D17" s="495"/>
      <c r="E17" s="495" t="s">
        <v>9</v>
      </c>
      <c r="F17" s="496">
        <f>SUM(F7:F16)</f>
        <v>0</v>
      </c>
      <c r="G17" s="495"/>
      <c r="H17" s="391"/>
    </row>
    <row r="18" spans="2:33" ht="14.4" customHeight="1" x14ac:dyDescent="0.3">
      <c r="B18" s="453"/>
      <c r="C18" s="454"/>
      <c r="D18" s="454"/>
      <c r="E18" s="454"/>
      <c r="F18" s="454"/>
      <c r="G18" s="454"/>
      <c r="H18" s="455"/>
    </row>
    <row r="19" spans="2:33" ht="14.4" customHeight="1" x14ac:dyDescent="0.3"/>
    <row r="20" spans="2:33" ht="14.4" customHeight="1" x14ac:dyDescent="0.3"/>
    <row r="21" spans="2:33" ht="14.4" customHeight="1" x14ac:dyDescent="0.3"/>
    <row r="22" spans="2:33" ht="14.4" customHeight="1" x14ac:dyDescent="0.3"/>
    <row r="23" spans="2:33" ht="14.4" customHeight="1" x14ac:dyDescent="0.3">
      <c r="F23" s="380"/>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c r="AD23" s="380"/>
      <c r="AE23" s="380"/>
      <c r="AF23" s="380"/>
      <c r="AG23" s="380"/>
    </row>
    <row r="24" spans="2:33" ht="14.4" customHeight="1" x14ac:dyDescent="0.3">
      <c r="F24" s="380"/>
      <c r="G24" s="382" t="s">
        <v>175</v>
      </c>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row>
    <row r="25" spans="2:33" ht="14.4" customHeight="1" x14ac:dyDescent="0.3">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row>
    <row r="26" spans="2:33" ht="14.4" customHeight="1" x14ac:dyDescent="0.3">
      <c r="F26" s="380"/>
      <c r="G26" s="499" t="s">
        <v>130</v>
      </c>
      <c r="H26" s="499" t="s">
        <v>176</v>
      </c>
      <c r="I26" s="499" t="s">
        <v>177</v>
      </c>
      <c r="J26" s="499" t="s">
        <v>178</v>
      </c>
      <c r="K26" s="499" t="s">
        <v>179</v>
      </c>
      <c r="L26" s="499" t="s">
        <v>180</v>
      </c>
      <c r="M26" s="499" t="s">
        <v>181</v>
      </c>
      <c r="N26" s="499" t="s">
        <v>182</v>
      </c>
      <c r="O26" s="499" t="s">
        <v>183</v>
      </c>
      <c r="P26" s="499" t="s">
        <v>184</v>
      </c>
      <c r="Q26" s="499" t="s">
        <v>185</v>
      </c>
      <c r="R26" s="499" t="s">
        <v>186</v>
      </c>
      <c r="S26" s="499" t="s">
        <v>187</v>
      </c>
      <c r="T26" s="499" t="s">
        <v>188</v>
      </c>
      <c r="U26" s="499" t="s">
        <v>189</v>
      </c>
      <c r="V26" s="499" t="s">
        <v>190</v>
      </c>
      <c r="W26" s="499" t="s">
        <v>191</v>
      </c>
      <c r="X26" s="499" t="s">
        <v>192</v>
      </c>
      <c r="Y26" s="499" t="s">
        <v>193</v>
      </c>
      <c r="Z26" s="499" t="s">
        <v>194</v>
      </c>
      <c r="AA26" s="499" t="s">
        <v>195</v>
      </c>
      <c r="AB26" s="499" t="s">
        <v>196</v>
      </c>
      <c r="AC26" s="499" t="s">
        <v>197</v>
      </c>
      <c r="AD26" s="499" t="s">
        <v>198</v>
      </c>
      <c r="AE26" s="499" t="s">
        <v>199</v>
      </c>
      <c r="AF26" s="506" t="s">
        <v>200</v>
      </c>
      <c r="AG26" s="380"/>
    </row>
    <row r="27" spans="2:33" ht="14.4" customHeight="1" x14ac:dyDescent="0.3">
      <c r="F27" s="380"/>
      <c r="G27" s="500" t="s">
        <v>43</v>
      </c>
      <c r="H27" s="505">
        <v>0</v>
      </c>
      <c r="I27" s="505">
        <v>0</v>
      </c>
      <c r="J27" s="505">
        <v>0</v>
      </c>
      <c r="K27" s="505">
        <v>0</v>
      </c>
      <c r="L27" s="505">
        <v>0</v>
      </c>
      <c r="M27" s="505">
        <v>0</v>
      </c>
      <c r="N27" s="505">
        <v>0</v>
      </c>
      <c r="O27" s="505">
        <v>0</v>
      </c>
      <c r="P27" s="505">
        <v>0</v>
      </c>
      <c r="Q27" s="505">
        <v>0</v>
      </c>
      <c r="R27" s="505">
        <v>0</v>
      </c>
      <c r="S27" s="505">
        <v>0</v>
      </c>
      <c r="T27" s="497">
        <v>0</v>
      </c>
      <c r="U27" s="497">
        <v>0</v>
      </c>
      <c r="V27" s="497">
        <v>0</v>
      </c>
      <c r="W27" s="497">
        <v>0</v>
      </c>
      <c r="X27" s="497">
        <v>0</v>
      </c>
      <c r="Y27" s="497">
        <v>0</v>
      </c>
      <c r="Z27" s="497">
        <v>0</v>
      </c>
      <c r="AA27" s="497">
        <v>0</v>
      </c>
      <c r="AB27" s="497">
        <v>0</v>
      </c>
      <c r="AC27" s="497">
        <v>0</v>
      </c>
      <c r="AD27" s="497">
        <v>0</v>
      </c>
      <c r="AE27" s="497">
        <v>0</v>
      </c>
      <c r="AF27" s="501">
        <f>SUM(H27:AE27)</f>
        <v>0</v>
      </c>
      <c r="AG27" s="380"/>
    </row>
    <row r="28" spans="2:33" ht="14.4" customHeight="1" x14ac:dyDescent="0.3">
      <c r="F28" s="380"/>
      <c r="G28" s="500" t="s">
        <v>2</v>
      </c>
      <c r="H28" s="505">
        <v>0</v>
      </c>
      <c r="I28" s="505">
        <v>0</v>
      </c>
      <c r="J28" s="505">
        <v>0</v>
      </c>
      <c r="K28" s="505">
        <v>0</v>
      </c>
      <c r="L28" s="505">
        <v>0</v>
      </c>
      <c r="M28" s="505">
        <v>0</v>
      </c>
      <c r="N28" s="505">
        <v>0</v>
      </c>
      <c r="O28" s="505">
        <v>0</v>
      </c>
      <c r="P28" s="505">
        <v>0</v>
      </c>
      <c r="Q28" s="505">
        <v>0</v>
      </c>
      <c r="R28" s="505">
        <v>0</v>
      </c>
      <c r="S28" s="505">
        <v>0</v>
      </c>
      <c r="T28" s="497">
        <v>0</v>
      </c>
      <c r="U28" s="497">
        <v>0</v>
      </c>
      <c r="V28" s="497">
        <v>0</v>
      </c>
      <c r="W28" s="497">
        <v>0</v>
      </c>
      <c r="X28" s="497">
        <v>0</v>
      </c>
      <c r="Y28" s="497">
        <v>0</v>
      </c>
      <c r="Z28" s="497">
        <v>0</v>
      </c>
      <c r="AA28" s="497">
        <v>0</v>
      </c>
      <c r="AB28" s="497">
        <v>0</v>
      </c>
      <c r="AC28" s="497">
        <v>0</v>
      </c>
      <c r="AD28" s="497">
        <v>0</v>
      </c>
      <c r="AE28" s="497">
        <v>0</v>
      </c>
      <c r="AF28" s="501">
        <f t="shared" ref="AF28:AF31" si="0">SUM(H28:AE28)</f>
        <v>0</v>
      </c>
      <c r="AG28" s="380"/>
    </row>
    <row r="29" spans="2:33" ht="14.4" customHeight="1" x14ac:dyDescent="0.3">
      <c r="F29" s="380"/>
      <c r="G29" s="500" t="s">
        <v>97</v>
      </c>
      <c r="H29" s="505">
        <v>0</v>
      </c>
      <c r="I29" s="505">
        <v>0</v>
      </c>
      <c r="J29" s="505">
        <v>0</v>
      </c>
      <c r="K29" s="505">
        <v>0</v>
      </c>
      <c r="L29" s="505">
        <v>0</v>
      </c>
      <c r="M29" s="505">
        <v>0</v>
      </c>
      <c r="N29" s="505">
        <v>0</v>
      </c>
      <c r="O29" s="505">
        <v>0</v>
      </c>
      <c r="P29" s="505">
        <v>0</v>
      </c>
      <c r="Q29" s="505">
        <v>0</v>
      </c>
      <c r="R29" s="505">
        <v>0</v>
      </c>
      <c r="S29" s="505">
        <v>0</v>
      </c>
      <c r="T29" s="497">
        <v>0</v>
      </c>
      <c r="U29" s="497">
        <v>0</v>
      </c>
      <c r="V29" s="497">
        <v>0</v>
      </c>
      <c r="W29" s="497">
        <v>0</v>
      </c>
      <c r="X29" s="497">
        <v>0</v>
      </c>
      <c r="Y29" s="497">
        <v>0</v>
      </c>
      <c r="Z29" s="497">
        <v>0</v>
      </c>
      <c r="AA29" s="497">
        <v>0</v>
      </c>
      <c r="AB29" s="497">
        <v>0</v>
      </c>
      <c r="AC29" s="497">
        <v>0</v>
      </c>
      <c r="AD29" s="497">
        <v>0</v>
      </c>
      <c r="AE29" s="497">
        <v>0</v>
      </c>
      <c r="AF29" s="501">
        <f t="shared" si="0"/>
        <v>0</v>
      </c>
      <c r="AG29" s="380"/>
    </row>
    <row r="30" spans="2:33" ht="14.4" customHeight="1" x14ac:dyDescent="0.3">
      <c r="F30" s="380"/>
      <c r="G30" s="500" t="s">
        <v>201</v>
      </c>
      <c r="H30" s="505">
        <v>0</v>
      </c>
      <c r="I30" s="505">
        <v>0</v>
      </c>
      <c r="J30" s="505">
        <v>0</v>
      </c>
      <c r="K30" s="505">
        <v>0</v>
      </c>
      <c r="L30" s="505">
        <v>0</v>
      </c>
      <c r="M30" s="505">
        <v>0</v>
      </c>
      <c r="N30" s="505">
        <v>0</v>
      </c>
      <c r="O30" s="505">
        <v>0</v>
      </c>
      <c r="P30" s="505">
        <v>0</v>
      </c>
      <c r="Q30" s="505">
        <v>0</v>
      </c>
      <c r="R30" s="505">
        <v>0</v>
      </c>
      <c r="S30" s="505">
        <v>0</v>
      </c>
      <c r="T30" s="497">
        <v>0</v>
      </c>
      <c r="U30" s="497">
        <v>0</v>
      </c>
      <c r="V30" s="497">
        <v>0</v>
      </c>
      <c r="W30" s="497">
        <v>0</v>
      </c>
      <c r="X30" s="497">
        <v>0</v>
      </c>
      <c r="Y30" s="497">
        <v>0</v>
      </c>
      <c r="Z30" s="497">
        <v>0</v>
      </c>
      <c r="AA30" s="497">
        <v>0</v>
      </c>
      <c r="AB30" s="497">
        <v>0</v>
      </c>
      <c r="AC30" s="497">
        <v>0</v>
      </c>
      <c r="AD30" s="497">
        <v>0</v>
      </c>
      <c r="AE30" s="497">
        <v>0</v>
      </c>
      <c r="AF30" s="501">
        <f t="shared" si="0"/>
        <v>0</v>
      </c>
      <c r="AG30" s="380"/>
    </row>
    <row r="31" spans="2:33" ht="14.4" customHeight="1" x14ac:dyDescent="0.3">
      <c r="F31" s="380"/>
      <c r="G31" s="500" t="s">
        <v>16</v>
      </c>
      <c r="H31" s="505">
        <v>0</v>
      </c>
      <c r="I31" s="505">
        <v>0</v>
      </c>
      <c r="J31" s="505">
        <v>0</v>
      </c>
      <c r="K31" s="505">
        <v>0</v>
      </c>
      <c r="L31" s="505">
        <v>0</v>
      </c>
      <c r="M31" s="505">
        <v>0</v>
      </c>
      <c r="N31" s="505">
        <v>0</v>
      </c>
      <c r="O31" s="505">
        <v>0</v>
      </c>
      <c r="P31" s="505">
        <v>0</v>
      </c>
      <c r="Q31" s="505">
        <v>0</v>
      </c>
      <c r="R31" s="505">
        <v>0</v>
      </c>
      <c r="S31" s="505">
        <v>0</v>
      </c>
      <c r="T31" s="497">
        <v>0</v>
      </c>
      <c r="U31" s="497">
        <v>0</v>
      </c>
      <c r="V31" s="497">
        <v>0</v>
      </c>
      <c r="W31" s="497">
        <v>0</v>
      </c>
      <c r="X31" s="497">
        <v>0</v>
      </c>
      <c r="Y31" s="497">
        <v>0</v>
      </c>
      <c r="Z31" s="497">
        <v>0</v>
      </c>
      <c r="AA31" s="497">
        <v>0</v>
      </c>
      <c r="AB31" s="497">
        <v>0</v>
      </c>
      <c r="AC31" s="497">
        <v>0</v>
      </c>
      <c r="AD31" s="497">
        <v>0</v>
      </c>
      <c r="AE31" s="497">
        <v>0</v>
      </c>
      <c r="AF31" s="501">
        <f t="shared" si="0"/>
        <v>0</v>
      </c>
      <c r="AG31" s="380"/>
    </row>
    <row r="32" spans="2:33" ht="14.4" customHeight="1" x14ac:dyDescent="0.3">
      <c r="F32" s="380"/>
      <c r="G32" s="498" t="s">
        <v>202</v>
      </c>
      <c r="H32" s="504">
        <f>SUM(H27:H31)</f>
        <v>0</v>
      </c>
      <c r="I32" s="504">
        <f t="shared" ref="I32:AE32" si="1">SUM(I27:I31)</f>
        <v>0</v>
      </c>
      <c r="J32" s="504">
        <f t="shared" si="1"/>
        <v>0</v>
      </c>
      <c r="K32" s="504">
        <f t="shared" si="1"/>
        <v>0</v>
      </c>
      <c r="L32" s="504">
        <f t="shared" si="1"/>
        <v>0</v>
      </c>
      <c r="M32" s="504">
        <f t="shared" si="1"/>
        <v>0</v>
      </c>
      <c r="N32" s="504">
        <f t="shared" si="1"/>
        <v>0</v>
      </c>
      <c r="O32" s="504">
        <f t="shared" si="1"/>
        <v>0</v>
      </c>
      <c r="P32" s="504">
        <f t="shared" si="1"/>
        <v>0</v>
      </c>
      <c r="Q32" s="504">
        <f t="shared" si="1"/>
        <v>0</v>
      </c>
      <c r="R32" s="504">
        <f t="shared" si="1"/>
        <v>0</v>
      </c>
      <c r="S32" s="504">
        <f t="shared" si="1"/>
        <v>0</v>
      </c>
      <c r="T32" s="503">
        <f t="shared" si="1"/>
        <v>0</v>
      </c>
      <c r="U32" s="503">
        <f t="shared" si="1"/>
        <v>0</v>
      </c>
      <c r="V32" s="503">
        <f t="shared" si="1"/>
        <v>0</v>
      </c>
      <c r="W32" s="503">
        <f t="shared" si="1"/>
        <v>0</v>
      </c>
      <c r="X32" s="503">
        <f t="shared" si="1"/>
        <v>0</v>
      </c>
      <c r="Y32" s="503">
        <f t="shared" si="1"/>
        <v>0</v>
      </c>
      <c r="Z32" s="503">
        <f t="shared" si="1"/>
        <v>0</v>
      </c>
      <c r="AA32" s="503">
        <f t="shared" si="1"/>
        <v>0</v>
      </c>
      <c r="AB32" s="503">
        <f t="shared" si="1"/>
        <v>0</v>
      </c>
      <c r="AC32" s="503">
        <f t="shared" si="1"/>
        <v>0</v>
      </c>
      <c r="AD32" s="503">
        <f t="shared" si="1"/>
        <v>0</v>
      </c>
      <c r="AE32" s="503">
        <f t="shared" si="1"/>
        <v>0</v>
      </c>
      <c r="AF32" s="502">
        <f>SUM(AF27:AF31)</f>
        <v>0</v>
      </c>
      <c r="AG32" s="380"/>
    </row>
    <row r="33" spans="6:33" ht="14.4" customHeight="1" x14ac:dyDescent="0.3">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row>
    <row r="34" spans="6:33" ht="14.4" customHeight="1" x14ac:dyDescent="0.3"/>
    <row r="35" spans="6:33" ht="14.4" customHeight="1" x14ac:dyDescent="0.3"/>
    <row r="36" spans="6:33" ht="14.4" customHeight="1" x14ac:dyDescent="0.3"/>
    <row r="37" spans="6:33" ht="14.4" customHeight="1" x14ac:dyDescent="0.3"/>
    <row r="38" spans="6:33" ht="14.4" customHeight="1" x14ac:dyDescent="0.3"/>
    <row r="39" spans="6:33" ht="14.4" customHeight="1" x14ac:dyDescent="0.3"/>
    <row r="40" spans="6:33" ht="14.4" customHeight="1" x14ac:dyDescent="0.3"/>
    <row r="41" spans="6:33" ht="14.4" customHeight="1" x14ac:dyDescent="0.3"/>
    <row r="42" spans="6:33" ht="14.4" customHeight="1" x14ac:dyDescent="0.3"/>
    <row r="43" spans="6:33" ht="14.4" customHeight="1" x14ac:dyDescent="0.3"/>
    <row r="44" spans="6:33" ht="14.4" customHeight="1" x14ac:dyDescent="0.3"/>
    <row r="45" spans="6:33" ht="14.4" customHeight="1" x14ac:dyDescent="0.3"/>
    <row r="46" spans="6:33" ht="14.4" customHeight="1" x14ac:dyDescent="0.3"/>
    <row r="47" spans="6:33" ht="14.4" customHeight="1" x14ac:dyDescent="0.3"/>
    <row r="48" spans="6:33" ht="14.4" customHeight="1" x14ac:dyDescent="0.3"/>
    <row r="49" ht="14.4" customHeight="1" x14ac:dyDescent="0.3"/>
    <row r="50" ht="14.4" customHeight="1" x14ac:dyDescent="0.3"/>
    <row r="51" ht="14.4" customHeight="1" x14ac:dyDescent="0.3"/>
    <row r="52" ht="14.4" customHeight="1" x14ac:dyDescent="0.3"/>
    <row r="53" ht="14.4" customHeight="1" x14ac:dyDescent="0.3"/>
    <row r="54" ht="14.4" customHeight="1" x14ac:dyDescent="0.3"/>
    <row r="55" ht="14.4" customHeight="1" x14ac:dyDescent="0.3"/>
    <row r="56" ht="14.4" customHeight="1" x14ac:dyDescent="0.3"/>
    <row r="57" ht="14.4" customHeight="1" x14ac:dyDescent="0.3"/>
    <row r="58" ht="14.4" customHeight="1" x14ac:dyDescent="0.3"/>
    <row r="59" ht="14.4" customHeight="1" x14ac:dyDescent="0.3"/>
    <row r="60" ht="14.4" customHeight="1" x14ac:dyDescent="0.3"/>
    <row r="61" ht="14.4" customHeight="1" x14ac:dyDescent="0.3"/>
    <row r="62" ht="14.4" customHeight="1" x14ac:dyDescent="0.3"/>
    <row r="63" ht="14.4" customHeight="1" x14ac:dyDescent="0.3"/>
    <row r="64" ht="14.4" customHeight="1" x14ac:dyDescent="0.3"/>
    <row r="65" ht="14.4" customHeight="1" x14ac:dyDescent="0.3"/>
    <row r="66" ht="14.4" customHeight="1" x14ac:dyDescent="0.3"/>
    <row r="67" ht="14.4" customHeight="1" x14ac:dyDescent="0.3"/>
    <row r="68" ht="14.4" customHeight="1" x14ac:dyDescent="0.3"/>
    <row r="69" ht="14.4" customHeight="1" x14ac:dyDescent="0.3"/>
    <row r="70" ht="14.4" customHeight="1" x14ac:dyDescent="0.3"/>
    <row r="71" ht="14.4" customHeight="1" x14ac:dyDescent="0.3"/>
    <row r="72" ht="14.4" customHeight="1" x14ac:dyDescent="0.3"/>
    <row r="73" ht="14.4" customHeight="1" x14ac:dyDescent="0.3"/>
    <row r="74" ht="14.4" customHeight="1" x14ac:dyDescent="0.3"/>
    <row r="75" ht="14.4" customHeight="1" x14ac:dyDescent="0.3"/>
    <row r="76" ht="14.4" customHeight="1" x14ac:dyDescent="0.3"/>
    <row r="77" ht="14.4" customHeight="1" x14ac:dyDescent="0.3"/>
    <row r="78" ht="14.4" customHeight="1" x14ac:dyDescent="0.3"/>
    <row r="79" ht="14.4" customHeight="1" x14ac:dyDescent="0.3"/>
    <row r="80" ht="14.4" customHeight="1" x14ac:dyDescent="0.3"/>
    <row r="81" ht="14.4" customHeight="1" x14ac:dyDescent="0.3"/>
    <row r="82" ht="14.4" customHeight="1" x14ac:dyDescent="0.3"/>
    <row r="83" ht="14.4" customHeight="1" x14ac:dyDescent="0.3"/>
    <row r="84" ht="14.4" customHeight="1" x14ac:dyDescent="0.3"/>
    <row r="85" ht="14.4" customHeight="1" x14ac:dyDescent="0.3"/>
    <row r="86" ht="14.4" customHeight="1" x14ac:dyDescent="0.3"/>
    <row r="87" ht="14.4" customHeight="1" x14ac:dyDescent="0.3"/>
    <row r="88" ht="14.4" customHeight="1" x14ac:dyDescent="0.3"/>
    <row r="89" ht="14.4" customHeight="1" x14ac:dyDescent="0.3"/>
    <row r="90" ht="14.4" customHeight="1" x14ac:dyDescent="0.3"/>
    <row r="91" ht="14.4" customHeight="1" x14ac:dyDescent="0.3"/>
    <row r="92" ht="14.4" customHeight="1" x14ac:dyDescent="0.3"/>
    <row r="93" ht="14.4" customHeight="1" x14ac:dyDescent="0.3"/>
    <row r="94" ht="14.4" customHeight="1" x14ac:dyDescent="0.3"/>
    <row r="95" ht="14.4" customHeight="1" x14ac:dyDescent="0.3"/>
    <row r="96" ht="14.4" customHeight="1" x14ac:dyDescent="0.3"/>
    <row r="97" ht="14.4" customHeight="1" x14ac:dyDescent="0.3"/>
    <row r="98" ht="14.4" customHeight="1" x14ac:dyDescent="0.3"/>
    <row r="99" ht="14.4" customHeight="1" x14ac:dyDescent="0.3"/>
    <row r="100" ht="14.4" customHeight="1" x14ac:dyDescent="0.3"/>
    <row r="101" ht="14.4" customHeight="1" x14ac:dyDescent="0.3"/>
    <row r="102" ht="14.4" customHeight="1" x14ac:dyDescent="0.3"/>
    <row r="103" ht="14.4" customHeight="1" x14ac:dyDescent="0.3"/>
    <row r="104" ht="14.4" customHeight="1" x14ac:dyDescent="0.3"/>
    <row r="105" ht="14.4" customHeight="1" x14ac:dyDescent="0.3"/>
    <row r="106" ht="14.4" customHeight="1" x14ac:dyDescent="0.3"/>
    <row r="107" ht="14.4" customHeight="1" x14ac:dyDescent="0.3"/>
    <row r="108" ht="14.4" customHeight="1" x14ac:dyDescent="0.3"/>
    <row r="109" ht="14.4" customHeight="1" x14ac:dyDescent="0.3"/>
    <row r="110" ht="14.4" customHeight="1" x14ac:dyDescent="0.3"/>
    <row r="111" ht="14.4" customHeight="1" x14ac:dyDescent="0.3"/>
    <row r="112" ht="14.4" customHeight="1" x14ac:dyDescent="0.3"/>
    <row r="113" ht="14.4" customHeight="1" x14ac:dyDescent="0.3"/>
    <row r="114" ht="14.4" customHeight="1" x14ac:dyDescent="0.3"/>
    <row r="115" ht="14.4" customHeight="1" x14ac:dyDescent="0.3"/>
    <row r="116" ht="14.4" customHeight="1" x14ac:dyDescent="0.3"/>
    <row r="117" ht="14.4" customHeight="1" x14ac:dyDescent="0.3"/>
    <row r="118" ht="14.4" customHeight="1" x14ac:dyDescent="0.3"/>
    <row r="119" ht="14.4" customHeight="1" x14ac:dyDescent="0.3"/>
    <row r="120" ht="14.4" customHeight="1" x14ac:dyDescent="0.3"/>
    <row r="121" ht="15.6" customHeight="1" x14ac:dyDescent="0.3"/>
  </sheetData>
  <dataConsolidate/>
  <pageMargins left="0.7" right="0.7" top="0.75" bottom="0.75" header="0.3" footer="0.3"/>
  <pageSetup scale="75" fitToHeight="0" orientation="portrait" horizontalDpi="1200" verticalDpi="1200" r:id="rId1"/>
  <headerFooter>
    <oddFooter>&amp;L&amp;D&amp;C&amp;A&amp;R&amp;P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B6796-B3EB-4910-AF81-1DEE26D2AE93}">
  <sheetPr>
    <outlinePr summaryBelow="0"/>
    <pageSetUpPr fitToPage="1"/>
  </sheetPr>
  <dimension ref="D2:AG122"/>
  <sheetViews>
    <sheetView showGridLines="0" zoomScale="110" zoomScaleNormal="110" workbookViewId="0">
      <selection activeCell="H5" sqref="H5:V5"/>
    </sheetView>
  </sheetViews>
  <sheetFormatPr defaultRowHeight="14.4" x14ac:dyDescent="0.3"/>
  <cols>
    <col min="5" max="5" width="13" customWidth="1"/>
    <col min="6" max="6" width="42.33203125" customWidth="1"/>
    <col min="7" max="7" width="10.33203125" customWidth="1"/>
    <col min="8" max="8" width="11.33203125" customWidth="1"/>
    <col min="21" max="32" width="0" hidden="1" customWidth="1"/>
  </cols>
  <sheetData>
    <row r="2" spans="7:33" x14ac:dyDescent="0.3">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row>
    <row r="3" spans="7:33" ht="15.6" x14ac:dyDescent="0.3">
      <c r="G3" s="380"/>
      <c r="H3" s="382" t="s">
        <v>203</v>
      </c>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0"/>
    </row>
    <row r="4" spans="7:33" x14ac:dyDescent="0.3">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row>
    <row r="5" spans="7:33" ht="28.95" customHeight="1" x14ac:dyDescent="0.3">
      <c r="G5" s="380"/>
      <c r="H5" s="591" t="s">
        <v>204</v>
      </c>
      <c r="I5" s="591"/>
      <c r="J5" s="591"/>
      <c r="K5" s="591"/>
      <c r="L5" s="591"/>
      <c r="M5" s="591"/>
      <c r="N5" s="591"/>
      <c r="O5" s="591"/>
      <c r="P5" s="591"/>
      <c r="Q5" s="591"/>
      <c r="R5" s="591"/>
      <c r="S5" s="591"/>
      <c r="T5" s="591"/>
      <c r="U5" s="591"/>
      <c r="V5" s="591"/>
      <c r="W5" s="494"/>
      <c r="X5" s="494"/>
      <c r="Y5" s="494"/>
      <c r="Z5" s="494"/>
      <c r="AA5" s="494"/>
      <c r="AB5" s="494"/>
      <c r="AC5" s="494"/>
      <c r="AD5" s="494"/>
      <c r="AE5" s="494"/>
      <c r="AF5" s="494"/>
      <c r="AG5" s="380"/>
    </row>
    <row r="6" spans="7:33" x14ac:dyDescent="0.3">
      <c r="G6" s="380"/>
      <c r="H6" s="494" t="s">
        <v>205</v>
      </c>
      <c r="I6" s="494">
        <v>1</v>
      </c>
      <c r="J6" s="494">
        <v>2</v>
      </c>
      <c r="K6" s="494">
        <v>3</v>
      </c>
      <c r="L6" s="494">
        <v>4</v>
      </c>
      <c r="M6" s="494">
        <v>5</v>
      </c>
      <c r="N6" s="494">
        <v>6</v>
      </c>
      <c r="O6" s="494">
        <v>7</v>
      </c>
      <c r="P6" s="494">
        <v>8</v>
      </c>
      <c r="Q6" s="494">
        <v>9</v>
      </c>
      <c r="R6" s="494">
        <v>10</v>
      </c>
      <c r="S6" s="494">
        <v>11</v>
      </c>
      <c r="T6" s="494">
        <v>12</v>
      </c>
      <c r="U6" s="494">
        <v>13</v>
      </c>
      <c r="V6" s="494">
        <v>14</v>
      </c>
      <c r="W6" s="494">
        <v>15</v>
      </c>
      <c r="X6" s="494">
        <v>16</v>
      </c>
      <c r="Y6" s="494">
        <v>17</v>
      </c>
      <c r="Z6" s="494">
        <v>18</v>
      </c>
      <c r="AA6" s="494">
        <v>19</v>
      </c>
      <c r="AB6" s="494">
        <v>20</v>
      </c>
      <c r="AC6" s="494">
        <v>21</v>
      </c>
      <c r="AD6" s="494">
        <v>22</v>
      </c>
      <c r="AE6" s="494">
        <v>23</v>
      </c>
      <c r="AF6" s="494">
        <v>24</v>
      </c>
      <c r="AG6" s="380"/>
    </row>
    <row r="7" spans="7:33" ht="15" thickBot="1" x14ac:dyDescent="0.35">
      <c r="G7" s="380"/>
      <c r="H7" s="494" t="s">
        <v>206</v>
      </c>
      <c r="I7" s="494"/>
      <c r="J7" s="494"/>
      <c r="K7" s="494"/>
      <c r="L7" s="494"/>
      <c r="M7" s="494"/>
      <c r="N7" s="494"/>
      <c r="O7" s="494"/>
      <c r="P7" s="494"/>
      <c r="Q7" s="494"/>
      <c r="R7" s="494"/>
      <c r="S7" s="494"/>
      <c r="T7" s="494"/>
      <c r="U7" s="494"/>
      <c r="V7" s="494"/>
      <c r="W7" s="494"/>
      <c r="X7" s="494"/>
      <c r="Y7" s="494"/>
      <c r="Z7" s="494"/>
      <c r="AA7" s="494"/>
      <c r="AB7" s="494"/>
      <c r="AC7" s="494"/>
      <c r="AD7" s="494"/>
      <c r="AE7" s="494"/>
      <c r="AF7" s="494"/>
      <c r="AG7" s="380"/>
    </row>
    <row r="8" spans="7:33" ht="15" thickBot="1" x14ac:dyDescent="0.35">
      <c r="G8" s="380"/>
      <c r="H8" s="517" t="s">
        <v>207</v>
      </c>
      <c r="I8" s="507"/>
      <c r="J8" s="507"/>
      <c r="K8" s="507"/>
      <c r="L8" s="507"/>
      <c r="M8" s="507"/>
      <c r="N8" s="507"/>
      <c r="O8" s="507"/>
      <c r="P8" s="507"/>
      <c r="Q8" s="507"/>
      <c r="R8" s="507"/>
      <c r="S8" s="507"/>
      <c r="T8" s="507"/>
      <c r="U8" s="507"/>
      <c r="V8" s="507"/>
      <c r="W8" s="507"/>
      <c r="X8" s="507"/>
      <c r="Y8" s="507"/>
      <c r="Z8" s="507"/>
      <c r="AA8" s="507"/>
      <c r="AB8" s="507"/>
      <c r="AC8" s="507"/>
      <c r="AD8" s="507"/>
      <c r="AE8" s="507"/>
      <c r="AF8" s="508"/>
      <c r="AG8" s="380"/>
    </row>
    <row r="9" spans="7:33" ht="15" thickBot="1" x14ac:dyDescent="0.35">
      <c r="G9" s="380"/>
      <c r="H9" s="510" t="s">
        <v>208</v>
      </c>
      <c r="I9" s="509"/>
      <c r="J9" s="509"/>
      <c r="K9" s="509"/>
      <c r="L9" s="510"/>
      <c r="M9" s="510"/>
      <c r="N9" s="510"/>
      <c r="O9" s="510"/>
      <c r="P9" s="510"/>
      <c r="Q9" s="510"/>
      <c r="R9" s="510"/>
      <c r="S9" s="510"/>
      <c r="T9" s="511"/>
      <c r="U9" s="510"/>
      <c r="V9" s="510"/>
      <c r="W9" s="510"/>
      <c r="X9" s="510"/>
      <c r="Y9" s="510"/>
      <c r="Z9" s="510"/>
      <c r="AA9" s="510"/>
      <c r="AB9" s="510"/>
      <c r="AC9" s="510"/>
      <c r="AD9" s="510"/>
      <c r="AE9" s="510"/>
      <c r="AF9" s="510"/>
      <c r="AG9" s="380"/>
    </row>
    <row r="10" spans="7:33" ht="15" thickBot="1" x14ac:dyDescent="0.35">
      <c r="G10" s="380"/>
      <c r="H10" s="510" t="s">
        <v>209</v>
      </c>
      <c r="I10" s="510"/>
      <c r="J10" s="510"/>
      <c r="K10" s="509"/>
      <c r="L10" s="509"/>
      <c r="M10" s="509"/>
      <c r="N10" s="510"/>
      <c r="O10" s="510"/>
      <c r="P10" s="510"/>
      <c r="Q10" s="510"/>
      <c r="R10" s="510"/>
      <c r="S10" s="510"/>
      <c r="T10" s="511"/>
      <c r="U10" s="510"/>
      <c r="V10" s="510"/>
      <c r="W10" s="510"/>
      <c r="X10" s="510"/>
      <c r="Y10" s="510"/>
      <c r="Z10" s="510"/>
      <c r="AA10" s="510"/>
      <c r="AB10" s="510"/>
      <c r="AC10" s="510"/>
      <c r="AD10" s="510"/>
      <c r="AE10" s="510"/>
      <c r="AF10" s="510"/>
      <c r="AG10" s="380"/>
    </row>
    <row r="11" spans="7:33" ht="15" thickBot="1" x14ac:dyDescent="0.35">
      <c r="G11" s="380"/>
      <c r="H11" s="512" t="s">
        <v>210</v>
      </c>
      <c r="I11" s="512"/>
      <c r="J11" s="512"/>
      <c r="K11" s="512"/>
      <c r="L11" s="512"/>
      <c r="M11" s="512"/>
      <c r="N11" s="513"/>
      <c r="O11" s="513"/>
      <c r="P11" s="513"/>
      <c r="Q11" s="512"/>
      <c r="R11" s="512"/>
      <c r="S11" s="512"/>
      <c r="T11" s="514"/>
      <c r="U11" s="512"/>
      <c r="V11" s="512"/>
      <c r="W11" s="512"/>
      <c r="X11" s="512"/>
      <c r="Y11" s="512"/>
      <c r="Z11" s="512"/>
      <c r="AA11" s="512"/>
      <c r="AB11" s="512"/>
      <c r="AC11" s="512"/>
      <c r="AD11" s="512"/>
      <c r="AE11" s="512"/>
      <c r="AF11" s="512"/>
      <c r="AG11" s="380"/>
    </row>
    <row r="12" spans="7:33" ht="15" thickBot="1" x14ac:dyDescent="0.35">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row>
    <row r="13" spans="7:33" ht="15" thickBot="1" x14ac:dyDescent="0.35">
      <c r="G13" s="380"/>
      <c r="H13" s="517" t="s">
        <v>211</v>
      </c>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8"/>
      <c r="AG13" s="380"/>
    </row>
    <row r="14" spans="7:33" ht="15" thickBot="1" x14ac:dyDescent="0.35">
      <c r="G14" s="380"/>
      <c r="H14" s="510" t="s">
        <v>208</v>
      </c>
      <c r="I14" s="510"/>
      <c r="J14" s="509"/>
      <c r="K14" s="509"/>
      <c r="L14" s="510"/>
      <c r="M14" s="510"/>
      <c r="N14" s="510"/>
      <c r="O14" s="510"/>
      <c r="P14" s="510"/>
      <c r="Q14" s="510"/>
      <c r="R14" s="510"/>
      <c r="S14" s="510"/>
      <c r="T14" s="511"/>
      <c r="U14" s="510"/>
      <c r="V14" s="510"/>
      <c r="W14" s="510"/>
      <c r="X14" s="510"/>
      <c r="Y14" s="510"/>
      <c r="Z14" s="510"/>
      <c r="AA14" s="510"/>
      <c r="AB14" s="510"/>
      <c r="AC14" s="510"/>
      <c r="AD14" s="510"/>
      <c r="AE14" s="510"/>
      <c r="AF14" s="510"/>
      <c r="AG14" s="380"/>
    </row>
    <row r="15" spans="7:33" ht="15" thickBot="1" x14ac:dyDescent="0.35">
      <c r="G15" s="380"/>
      <c r="H15" s="510" t="s">
        <v>209</v>
      </c>
      <c r="I15" s="510"/>
      <c r="J15" s="510"/>
      <c r="K15" s="509"/>
      <c r="L15" s="509"/>
      <c r="M15" s="510"/>
      <c r="N15" s="510"/>
      <c r="O15" s="510"/>
      <c r="P15" s="510"/>
      <c r="Q15" s="510"/>
      <c r="R15" s="510"/>
      <c r="S15" s="510"/>
      <c r="T15" s="511"/>
      <c r="U15" s="510"/>
      <c r="V15" s="510"/>
      <c r="W15" s="510"/>
      <c r="X15" s="510"/>
      <c r="Y15" s="510"/>
      <c r="Z15" s="510"/>
      <c r="AA15" s="510"/>
      <c r="AB15" s="510"/>
      <c r="AC15" s="510"/>
      <c r="AD15" s="510"/>
      <c r="AE15" s="510"/>
      <c r="AF15" s="510"/>
      <c r="AG15" s="380"/>
    </row>
    <row r="16" spans="7:33" ht="15" thickBot="1" x14ac:dyDescent="0.35">
      <c r="G16" s="380"/>
      <c r="H16" s="510" t="s">
        <v>210</v>
      </c>
      <c r="I16" s="512"/>
      <c r="J16" s="512"/>
      <c r="K16" s="512"/>
      <c r="L16" s="512"/>
      <c r="M16" s="512"/>
      <c r="N16" s="513"/>
      <c r="O16" s="513"/>
      <c r="P16" s="513"/>
      <c r="Q16" s="512"/>
      <c r="R16" s="512"/>
      <c r="S16" s="512"/>
      <c r="T16" s="514"/>
      <c r="U16" s="512"/>
      <c r="V16" s="512"/>
      <c r="W16" s="512"/>
      <c r="X16" s="512"/>
      <c r="Y16" s="512"/>
      <c r="Z16" s="512"/>
      <c r="AA16" s="512"/>
      <c r="AB16" s="512"/>
      <c r="AC16" s="512"/>
      <c r="AD16" s="512"/>
      <c r="AE16" s="512"/>
      <c r="AF16" s="512"/>
      <c r="AG16" s="380"/>
    </row>
    <row r="17" spans="4:33" ht="15" thickBot="1" x14ac:dyDescent="0.35">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row>
    <row r="18" spans="4:33" ht="15" thickBot="1" x14ac:dyDescent="0.35">
      <c r="G18" s="380"/>
      <c r="H18" s="518" t="s">
        <v>212</v>
      </c>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6"/>
      <c r="AG18" s="380"/>
    </row>
    <row r="19" spans="4:33" ht="15" thickBot="1" x14ac:dyDescent="0.35">
      <c r="G19" s="380"/>
      <c r="H19" s="510" t="s">
        <v>208</v>
      </c>
      <c r="I19" s="509"/>
      <c r="J19" s="509"/>
      <c r="K19" s="509"/>
      <c r="L19" s="510"/>
      <c r="M19" s="510"/>
      <c r="N19" s="510"/>
      <c r="O19" s="510"/>
      <c r="P19" s="510"/>
      <c r="Q19" s="510"/>
      <c r="R19" s="510"/>
      <c r="S19" s="510"/>
      <c r="T19" s="511"/>
      <c r="U19" s="510"/>
      <c r="V19" s="510"/>
      <c r="W19" s="510"/>
      <c r="X19" s="510"/>
      <c r="Y19" s="510"/>
      <c r="Z19" s="510"/>
      <c r="AA19" s="510"/>
      <c r="AB19" s="510"/>
      <c r="AC19" s="510"/>
      <c r="AD19" s="510"/>
      <c r="AE19" s="510"/>
      <c r="AF19" s="510"/>
      <c r="AG19" s="380"/>
    </row>
    <row r="20" spans="4:33" ht="15" thickBot="1" x14ac:dyDescent="0.35">
      <c r="G20" s="380"/>
      <c r="H20" s="510" t="s">
        <v>209</v>
      </c>
      <c r="I20" s="510"/>
      <c r="J20" s="510"/>
      <c r="K20" s="509"/>
      <c r="L20" s="509"/>
      <c r="M20" s="510"/>
      <c r="N20" s="510"/>
      <c r="O20" s="510"/>
      <c r="P20" s="510"/>
      <c r="Q20" s="510"/>
      <c r="R20" s="510"/>
      <c r="S20" s="510"/>
      <c r="T20" s="511"/>
      <c r="U20" s="510"/>
      <c r="V20" s="510"/>
      <c r="W20" s="510"/>
      <c r="X20" s="510"/>
      <c r="Y20" s="510"/>
      <c r="Z20" s="510"/>
      <c r="AA20" s="510"/>
      <c r="AB20" s="510"/>
      <c r="AC20" s="510"/>
      <c r="AD20" s="510"/>
      <c r="AE20" s="510"/>
      <c r="AF20" s="510"/>
      <c r="AG20" s="380"/>
    </row>
    <row r="21" spans="4:33" ht="15" thickBot="1" x14ac:dyDescent="0.35">
      <c r="G21" s="380"/>
      <c r="H21" s="512" t="s">
        <v>210</v>
      </c>
      <c r="I21" s="512"/>
      <c r="J21" s="512"/>
      <c r="K21" s="512"/>
      <c r="L21" s="513"/>
      <c r="M21" s="513"/>
      <c r="N21" s="513"/>
      <c r="O21" s="513"/>
      <c r="P21" s="512"/>
      <c r="Q21" s="512"/>
      <c r="R21" s="512"/>
      <c r="S21" s="512"/>
      <c r="T21" s="514"/>
      <c r="U21" s="512"/>
      <c r="V21" s="512"/>
      <c r="W21" s="512"/>
      <c r="X21" s="512"/>
      <c r="Y21" s="512"/>
      <c r="Z21" s="512"/>
      <c r="AA21" s="512"/>
      <c r="AB21" s="512"/>
      <c r="AC21" s="512"/>
      <c r="AD21" s="512"/>
      <c r="AE21" s="512"/>
      <c r="AF21" s="512"/>
      <c r="AG21" s="380"/>
    </row>
    <row r="22" spans="4:33" x14ac:dyDescent="0.3">
      <c r="G22" s="380"/>
      <c r="H22" s="380"/>
      <c r="I22" s="380"/>
      <c r="J22" s="380"/>
      <c r="K22" s="380"/>
      <c r="L22" s="380"/>
      <c r="M22" s="380"/>
      <c r="N22" s="380"/>
      <c r="O22" s="380"/>
      <c r="P22" s="380"/>
      <c r="Q22" s="380"/>
      <c r="R22" s="380"/>
      <c r="S22" s="380"/>
      <c r="T22" s="380"/>
      <c r="U22" s="380"/>
      <c r="V22" s="380"/>
      <c r="W22" s="380"/>
      <c r="X22" s="380"/>
      <c r="Y22" s="380"/>
      <c r="Z22" s="380"/>
      <c r="AA22" s="380"/>
      <c r="AB22" s="380"/>
      <c r="AC22" s="380"/>
      <c r="AD22" s="380"/>
      <c r="AE22" s="380"/>
      <c r="AF22" s="380"/>
      <c r="AG22" s="380"/>
    </row>
    <row r="25" spans="4:33" x14ac:dyDescent="0.3">
      <c r="D25" s="380"/>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row>
    <row r="26" spans="4:33" ht="15.6" x14ac:dyDescent="0.3">
      <c r="D26" s="380"/>
      <c r="E26" s="382" t="s">
        <v>213</v>
      </c>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0"/>
      <c r="AE26" s="380"/>
      <c r="AF26" s="380"/>
      <c r="AG26" s="380"/>
    </row>
    <row r="27" spans="4:33" x14ac:dyDescent="0.3">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row>
    <row r="28" spans="4:33" ht="28.95" customHeight="1" x14ac:dyDescent="0.3">
      <c r="D28" s="380"/>
      <c r="E28" s="591" t="s">
        <v>204</v>
      </c>
      <c r="F28" s="591"/>
      <c r="G28" s="591"/>
      <c r="H28" s="591"/>
      <c r="I28" s="591"/>
      <c r="J28" s="591"/>
      <c r="K28" s="591"/>
      <c r="L28" s="591"/>
      <c r="M28" s="494"/>
      <c r="N28" s="494"/>
      <c r="O28" s="494"/>
      <c r="P28" s="494"/>
      <c r="Q28" s="494"/>
      <c r="R28" s="494"/>
      <c r="S28" s="494"/>
      <c r="T28" s="494"/>
      <c r="U28" s="494"/>
      <c r="V28" s="494"/>
      <c r="W28" s="494"/>
      <c r="X28" s="494"/>
      <c r="Y28" s="494"/>
      <c r="Z28" s="494"/>
      <c r="AA28" s="494"/>
      <c r="AB28" s="494"/>
      <c r="AC28" s="494"/>
      <c r="AD28" s="494"/>
      <c r="AE28" s="494"/>
      <c r="AF28" s="380"/>
      <c r="AG28" s="380"/>
    </row>
    <row r="29" spans="4:33" x14ac:dyDescent="0.3">
      <c r="D29" s="380"/>
      <c r="E29" s="494" t="s">
        <v>205</v>
      </c>
      <c r="F29" s="494"/>
      <c r="G29" s="494"/>
      <c r="H29" s="494">
        <v>1</v>
      </c>
      <c r="I29" s="494">
        <v>2</v>
      </c>
      <c r="J29" s="494">
        <v>3</v>
      </c>
      <c r="K29" s="494">
        <v>4</v>
      </c>
      <c r="L29" s="494">
        <v>5</v>
      </c>
      <c r="M29" s="494">
        <v>6</v>
      </c>
      <c r="N29" s="494">
        <v>7</v>
      </c>
      <c r="O29" s="494">
        <v>8</v>
      </c>
      <c r="P29" s="494">
        <v>9</v>
      </c>
      <c r="Q29" s="494">
        <v>10</v>
      </c>
      <c r="R29" s="494">
        <v>11</v>
      </c>
      <c r="S29" s="494">
        <v>12</v>
      </c>
      <c r="T29" s="494">
        <v>13</v>
      </c>
      <c r="U29" s="494">
        <v>14</v>
      </c>
      <c r="V29" s="494">
        <v>15</v>
      </c>
      <c r="W29" s="494">
        <v>16</v>
      </c>
      <c r="X29" s="494">
        <v>17</v>
      </c>
      <c r="Y29" s="494">
        <v>18</v>
      </c>
      <c r="Z29" s="494">
        <v>19</v>
      </c>
      <c r="AA29" s="494">
        <v>20</v>
      </c>
      <c r="AB29" s="494">
        <v>21</v>
      </c>
      <c r="AC29" s="494">
        <v>22</v>
      </c>
      <c r="AD29" s="494">
        <v>23</v>
      </c>
      <c r="AE29" s="494">
        <v>24</v>
      </c>
      <c r="AF29" s="380"/>
      <c r="AG29" s="380"/>
    </row>
    <row r="30" spans="4:33" ht="15" thickBot="1" x14ac:dyDescent="0.35">
      <c r="D30" s="380"/>
      <c r="E30" s="494" t="s">
        <v>206</v>
      </c>
      <c r="F30" s="494" t="s">
        <v>214</v>
      </c>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380"/>
      <c r="AG30" s="380"/>
    </row>
    <row r="31" spans="4:33" ht="15" thickBot="1" x14ac:dyDescent="0.35">
      <c r="D31" s="380"/>
      <c r="E31" s="588"/>
      <c r="F31" s="589"/>
      <c r="G31" s="589"/>
      <c r="H31" s="589"/>
      <c r="I31" s="589"/>
      <c r="J31" s="589"/>
      <c r="K31" s="589"/>
      <c r="L31" s="589"/>
      <c r="M31" s="589"/>
      <c r="N31" s="589"/>
      <c r="O31" s="589"/>
      <c r="P31" s="589"/>
      <c r="Q31" s="589"/>
      <c r="R31" s="589"/>
      <c r="S31" s="589"/>
      <c r="T31" s="589"/>
      <c r="U31" s="589"/>
      <c r="V31" s="589"/>
      <c r="W31" s="589"/>
      <c r="X31" s="589"/>
      <c r="Y31" s="589"/>
      <c r="Z31" s="589"/>
      <c r="AA31" s="589"/>
      <c r="AB31" s="589"/>
      <c r="AC31" s="589"/>
      <c r="AD31" s="589"/>
      <c r="AE31" s="590"/>
      <c r="AF31" s="380"/>
      <c r="AG31" s="380"/>
    </row>
    <row r="32" spans="4:33" ht="15" thickBot="1" x14ac:dyDescent="0.35">
      <c r="D32" s="380"/>
      <c r="E32" s="510" t="s">
        <v>215</v>
      </c>
      <c r="F32" s="510"/>
      <c r="G32" s="510"/>
      <c r="H32" s="509"/>
      <c r="I32" s="509"/>
      <c r="J32" s="509"/>
      <c r="K32" s="510"/>
      <c r="L32" s="510"/>
      <c r="M32" s="510"/>
      <c r="N32" s="510"/>
      <c r="O32" s="510"/>
      <c r="P32" s="510"/>
      <c r="Q32" s="510"/>
      <c r="R32" s="510"/>
      <c r="S32" s="511"/>
      <c r="T32" s="510"/>
      <c r="U32" s="510"/>
      <c r="V32" s="510"/>
      <c r="W32" s="510"/>
      <c r="X32" s="510"/>
      <c r="Y32" s="510"/>
      <c r="Z32" s="510"/>
      <c r="AA32" s="510"/>
      <c r="AB32" s="510"/>
      <c r="AC32" s="510"/>
      <c r="AD32" s="510"/>
      <c r="AE32" s="510"/>
      <c r="AF32" s="380"/>
      <c r="AG32" s="380"/>
    </row>
    <row r="33" spans="4:33" ht="15" thickBot="1" x14ac:dyDescent="0.35">
      <c r="D33" s="380"/>
      <c r="E33" s="510" t="s">
        <v>216</v>
      </c>
      <c r="F33" s="510"/>
      <c r="G33" s="510"/>
      <c r="H33" s="510"/>
      <c r="I33" s="510"/>
      <c r="J33" s="509"/>
      <c r="K33" s="509"/>
      <c r="L33" s="509"/>
      <c r="M33" s="510"/>
      <c r="N33" s="510"/>
      <c r="O33" s="510"/>
      <c r="P33" s="510"/>
      <c r="Q33" s="510"/>
      <c r="R33" s="510"/>
      <c r="S33" s="511"/>
      <c r="T33" s="510"/>
      <c r="U33" s="510"/>
      <c r="V33" s="510"/>
      <c r="W33" s="510"/>
      <c r="X33" s="510"/>
      <c r="Y33" s="510"/>
      <c r="Z33" s="510"/>
      <c r="AA33" s="510"/>
      <c r="AB33" s="510"/>
      <c r="AC33" s="510"/>
      <c r="AD33" s="510"/>
      <c r="AE33" s="510"/>
      <c r="AF33" s="380"/>
      <c r="AG33" s="380"/>
    </row>
    <row r="34" spans="4:33" ht="15" thickBot="1" x14ac:dyDescent="0.35">
      <c r="D34" s="380"/>
      <c r="E34" s="512" t="s">
        <v>217</v>
      </c>
      <c r="F34" s="512"/>
      <c r="G34" s="512"/>
      <c r="H34" s="512"/>
      <c r="I34" s="512"/>
      <c r="J34" s="512"/>
      <c r="K34" s="512"/>
      <c r="L34" s="512"/>
      <c r="M34" s="513"/>
      <c r="N34" s="513"/>
      <c r="O34" s="513"/>
      <c r="P34" s="512"/>
      <c r="Q34" s="512"/>
      <c r="R34" s="512"/>
      <c r="S34" s="514"/>
      <c r="T34" s="512"/>
      <c r="U34" s="512"/>
      <c r="V34" s="512"/>
      <c r="W34" s="512"/>
      <c r="X34" s="512"/>
      <c r="Y34" s="512"/>
      <c r="Z34" s="512"/>
      <c r="AA34" s="512"/>
      <c r="AB34" s="512"/>
      <c r="AC34" s="512"/>
      <c r="AD34" s="512"/>
      <c r="AE34" s="512"/>
      <c r="AF34" s="380"/>
      <c r="AG34" s="380"/>
    </row>
    <row r="35" spans="4:33" ht="15" thickBot="1" x14ac:dyDescent="0.35">
      <c r="D35" s="380"/>
      <c r="E35" s="512" t="s">
        <v>218</v>
      </c>
      <c r="F35" s="512"/>
      <c r="G35" s="512"/>
      <c r="H35" s="512"/>
      <c r="I35" s="512"/>
      <c r="J35" s="512"/>
      <c r="K35" s="512"/>
      <c r="L35" s="512"/>
      <c r="M35" s="513"/>
      <c r="N35" s="513"/>
      <c r="O35" s="513"/>
      <c r="P35" s="512"/>
      <c r="Q35" s="512"/>
      <c r="R35" s="512"/>
      <c r="S35" s="514"/>
      <c r="T35" s="512"/>
      <c r="U35" s="512"/>
      <c r="V35" s="512"/>
      <c r="W35" s="512"/>
      <c r="X35" s="512"/>
      <c r="Y35" s="512"/>
      <c r="Z35" s="512"/>
      <c r="AA35" s="512"/>
      <c r="AB35" s="512"/>
      <c r="AC35" s="512"/>
      <c r="AD35" s="512"/>
      <c r="AE35" s="512"/>
      <c r="AF35" s="380"/>
      <c r="AG35" s="380"/>
    </row>
    <row r="36" spans="4:33" ht="15" thickBot="1" x14ac:dyDescent="0.35">
      <c r="D36" s="380"/>
      <c r="E36" s="512" t="s">
        <v>219</v>
      </c>
      <c r="F36" s="512"/>
      <c r="G36" s="512"/>
      <c r="H36" s="512"/>
      <c r="I36" s="512"/>
      <c r="J36" s="512"/>
      <c r="K36" s="512"/>
      <c r="L36" s="512"/>
      <c r="M36" s="513"/>
      <c r="N36" s="513"/>
      <c r="O36" s="513"/>
      <c r="P36" s="512"/>
      <c r="Q36" s="512"/>
      <c r="R36" s="512"/>
      <c r="S36" s="514"/>
      <c r="T36" s="512"/>
      <c r="U36" s="512"/>
      <c r="V36" s="512"/>
      <c r="W36" s="512"/>
      <c r="X36" s="512"/>
      <c r="Y36" s="512"/>
      <c r="Z36" s="512"/>
      <c r="AA36" s="512"/>
      <c r="AB36" s="512"/>
      <c r="AC36" s="512"/>
      <c r="AD36" s="512"/>
      <c r="AE36" s="512"/>
      <c r="AF36" s="380"/>
      <c r="AG36" s="380"/>
    </row>
    <row r="37" spans="4:33" ht="14.4" customHeight="1" x14ac:dyDescent="0.3">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row>
    <row r="38" spans="4:33" ht="14.4" customHeight="1" x14ac:dyDescent="0.3"/>
    <row r="39" spans="4:33" ht="14.4" customHeight="1" x14ac:dyDescent="0.3"/>
    <row r="40" spans="4:33" ht="14.4" customHeight="1" x14ac:dyDescent="0.3"/>
    <row r="41" spans="4:33" ht="14.4" customHeight="1" x14ac:dyDescent="0.3"/>
    <row r="42" spans="4:33" ht="14.4" customHeight="1" x14ac:dyDescent="0.3"/>
    <row r="43" spans="4:33" ht="14.4" customHeight="1" x14ac:dyDescent="0.3"/>
    <row r="44" spans="4:33" ht="14.4" customHeight="1" x14ac:dyDescent="0.3"/>
    <row r="45" spans="4:33" ht="14.4" customHeight="1" x14ac:dyDescent="0.3"/>
    <row r="46" spans="4:33" ht="14.4" customHeight="1" x14ac:dyDescent="0.3"/>
    <row r="47" spans="4:33" ht="14.4" customHeight="1" x14ac:dyDescent="0.3"/>
    <row r="48" spans="4:33" ht="14.4" customHeight="1" x14ac:dyDescent="0.3"/>
    <row r="49" ht="14.4" customHeight="1" x14ac:dyDescent="0.3"/>
    <row r="50" ht="14.4" customHeight="1" x14ac:dyDescent="0.3"/>
    <row r="51" ht="14.4" customHeight="1" x14ac:dyDescent="0.3"/>
    <row r="52" ht="14.4" customHeight="1" x14ac:dyDescent="0.3"/>
    <row r="53" ht="14.4" customHeight="1" x14ac:dyDescent="0.3"/>
    <row r="54" ht="14.4" customHeight="1" x14ac:dyDescent="0.3"/>
    <row r="55" ht="14.4" customHeight="1" x14ac:dyDescent="0.3"/>
    <row r="56" ht="14.4" customHeight="1" x14ac:dyDescent="0.3"/>
    <row r="57" ht="14.4" customHeight="1" x14ac:dyDescent="0.3"/>
    <row r="58" ht="14.4" customHeight="1" x14ac:dyDescent="0.3"/>
    <row r="59" ht="14.4" customHeight="1" x14ac:dyDescent="0.3"/>
    <row r="60" ht="14.4" customHeight="1" x14ac:dyDescent="0.3"/>
    <row r="61" ht="14.4" customHeight="1" x14ac:dyDescent="0.3"/>
    <row r="62" ht="14.4" customHeight="1" x14ac:dyDescent="0.3"/>
    <row r="63" ht="14.4" customHeight="1" x14ac:dyDescent="0.3"/>
    <row r="64" ht="14.4" customHeight="1" x14ac:dyDescent="0.3"/>
    <row r="65" ht="14.4" customHeight="1" x14ac:dyDescent="0.3"/>
    <row r="66" ht="14.4" customHeight="1" x14ac:dyDescent="0.3"/>
    <row r="67" ht="14.4" customHeight="1" x14ac:dyDescent="0.3"/>
    <row r="68" ht="14.4" customHeight="1" x14ac:dyDescent="0.3"/>
    <row r="69" ht="14.4" customHeight="1" x14ac:dyDescent="0.3"/>
    <row r="70" ht="14.4" customHeight="1" x14ac:dyDescent="0.3"/>
    <row r="71" ht="14.4" customHeight="1" x14ac:dyDescent="0.3"/>
    <row r="72" ht="14.4" customHeight="1" x14ac:dyDescent="0.3"/>
    <row r="73" ht="14.4" customHeight="1" x14ac:dyDescent="0.3"/>
    <row r="74" ht="14.4" customHeight="1" x14ac:dyDescent="0.3"/>
    <row r="75" ht="14.4" customHeight="1" x14ac:dyDescent="0.3"/>
    <row r="76" ht="14.4" customHeight="1" x14ac:dyDescent="0.3"/>
    <row r="77" ht="14.4" customHeight="1" x14ac:dyDescent="0.3"/>
    <row r="78" ht="14.4" customHeight="1" x14ac:dyDescent="0.3"/>
    <row r="79" ht="14.4" customHeight="1" x14ac:dyDescent="0.3"/>
    <row r="80" ht="14.4" customHeight="1" x14ac:dyDescent="0.3"/>
    <row r="81" ht="14.4" customHeight="1" x14ac:dyDescent="0.3"/>
    <row r="82" ht="14.4" customHeight="1" x14ac:dyDescent="0.3"/>
    <row r="83" ht="14.4" customHeight="1" x14ac:dyDescent="0.3"/>
    <row r="84" ht="14.4" customHeight="1" x14ac:dyDescent="0.3"/>
    <row r="85" ht="14.4" customHeight="1" x14ac:dyDescent="0.3"/>
    <row r="86" ht="14.4" customHeight="1" x14ac:dyDescent="0.3"/>
    <row r="87" ht="14.4" customHeight="1" x14ac:dyDescent="0.3"/>
    <row r="88" ht="14.4" customHeight="1" x14ac:dyDescent="0.3"/>
    <row r="89" ht="14.4" customHeight="1" x14ac:dyDescent="0.3"/>
    <row r="90" ht="14.4" customHeight="1" x14ac:dyDescent="0.3"/>
    <row r="91" ht="14.4" customHeight="1" x14ac:dyDescent="0.3"/>
    <row r="92" ht="14.4" customHeight="1" x14ac:dyDescent="0.3"/>
    <row r="93" ht="14.4" customHeight="1" x14ac:dyDescent="0.3"/>
    <row r="94" ht="14.4" customHeight="1" x14ac:dyDescent="0.3"/>
    <row r="95" ht="14.4" customHeight="1" x14ac:dyDescent="0.3"/>
    <row r="96" ht="14.4" customHeight="1" x14ac:dyDescent="0.3"/>
    <row r="97" ht="14.4" customHeight="1" x14ac:dyDescent="0.3"/>
    <row r="98" ht="14.4" customHeight="1" x14ac:dyDescent="0.3"/>
    <row r="99" ht="14.4" customHeight="1" x14ac:dyDescent="0.3"/>
    <row r="100" ht="14.4" customHeight="1" x14ac:dyDescent="0.3"/>
    <row r="101" ht="14.4" customHeight="1" x14ac:dyDescent="0.3"/>
    <row r="102" ht="14.4" customHeight="1" x14ac:dyDescent="0.3"/>
    <row r="103" ht="14.4" customHeight="1" x14ac:dyDescent="0.3"/>
    <row r="104" ht="14.4" customHeight="1" x14ac:dyDescent="0.3"/>
    <row r="105" ht="14.4" customHeight="1" x14ac:dyDescent="0.3"/>
    <row r="106" ht="14.4" customHeight="1" x14ac:dyDescent="0.3"/>
    <row r="107" ht="14.4" customHeight="1" x14ac:dyDescent="0.3"/>
    <row r="108" ht="14.4" customHeight="1" x14ac:dyDescent="0.3"/>
    <row r="109" ht="14.4" customHeight="1" x14ac:dyDescent="0.3"/>
    <row r="110" ht="14.4" customHeight="1" x14ac:dyDescent="0.3"/>
    <row r="111" ht="14.4" customHeight="1" x14ac:dyDescent="0.3"/>
    <row r="112" ht="14.4" customHeight="1" x14ac:dyDescent="0.3"/>
    <row r="113" ht="14.4" customHeight="1" x14ac:dyDescent="0.3"/>
    <row r="114" ht="14.4" customHeight="1" x14ac:dyDescent="0.3"/>
    <row r="115" ht="14.4" customHeight="1" x14ac:dyDescent="0.3"/>
    <row r="116" ht="14.4" customHeight="1" x14ac:dyDescent="0.3"/>
    <row r="117" ht="14.4" customHeight="1" x14ac:dyDescent="0.3"/>
    <row r="118" ht="14.4" customHeight="1" x14ac:dyDescent="0.3"/>
    <row r="119" ht="14.4" customHeight="1" x14ac:dyDescent="0.3"/>
    <row r="120" ht="14.4" customHeight="1" x14ac:dyDescent="0.3"/>
    <row r="121" ht="14.4" customHeight="1" x14ac:dyDescent="0.3"/>
    <row r="122" ht="15.6" customHeight="1" x14ac:dyDescent="0.3"/>
  </sheetData>
  <dataConsolidate/>
  <mergeCells count="3">
    <mergeCell ref="E31:AE31"/>
    <mergeCell ref="E28:L28"/>
    <mergeCell ref="H5:V5"/>
  </mergeCells>
  <phoneticPr fontId="38" type="noConversion"/>
  <pageMargins left="0.7" right="0.7" top="0.75" bottom="0.75" header="0.3" footer="0.3"/>
  <pageSetup scale="75" fitToHeight="0" orientation="portrait" horizontalDpi="1200" verticalDpi="1200" r:id="rId1"/>
  <headerFooter>
    <oddFooter>&amp;L&amp;D&amp;C&amp;A&amp;R&amp;P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2:S341"/>
  <sheetViews>
    <sheetView showGridLines="0" topLeftCell="A310" zoomScaleNormal="100" workbookViewId="0">
      <selection activeCell="F19" sqref="F19"/>
    </sheetView>
  </sheetViews>
  <sheetFormatPr defaultRowHeight="14.4" x14ac:dyDescent="0.3"/>
  <cols>
    <col min="1" max="1" width="2.33203125" customWidth="1"/>
    <col min="2" max="2" width="2.6640625" customWidth="1"/>
    <col min="3" max="3" width="4" customWidth="1"/>
    <col min="4" max="4" width="23.6640625" customWidth="1"/>
    <col min="5" max="5" width="22" customWidth="1"/>
    <col min="6" max="6" width="20.5546875" customWidth="1"/>
    <col min="7" max="7" width="12.109375" customWidth="1"/>
    <col min="8" max="8" width="10.88671875" customWidth="1"/>
    <col min="10" max="10" width="12.5546875" customWidth="1"/>
    <col min="11" max="11" width="2.6640625" customWidth="1"/>
    <col min="12" max="12" width="0.88671875" customWidth="1"/>
    <col min="17" max="17" width="6.6640625" customWidth="1"/>
  </cols>
  <sheetData>
    <row r="2" spans="1:14" ht="162.9" customHeight="1" x14ac:dyDescent="0.3">
      <c r="C2" s="658"/>
      <c r="D2" s="587"/>
      <c r="E2" s="587"/>
      <c r="F2" s="587"/>
      <c r="G2" s="587"/>
      <c r="H2" s="587"/>
      <c r="I2" s="587"/>
      <c r="J2" s="587"/>
    </row>
    <row r="3" spans="1:14" ht="6" customHeight="1" x14ac:dyDescent="0.3"/>
    <row r="4" spans="1:14" ht="12" customHeight="1" x14ac:dyDescent="0.3">
      <c r="B4" s="251"/>
      <c r="C4" s="144"/>
      <c r="D4" s="144"/>
      <c r="E4" s="144"/>
      <c r="F4" s="144"/>
      <c r="G4" s="144"/>
      <c r="H4" s="144"/>
      <c r="I4" s="144"/>
      <c r="J4" s="144"/>
      <c r="K4" s="111"/>
    </row>
    <row r="5" spans="1:14" x14ac:dyDescent="0.3">
      <c r="B5" s="51"/>
      <c r="C5" s="598" t="s">
        <v>220</v>
      </c>
      <c r="D5" s="599"/>
      <c r="E5" s="600"/>
      <c r="F5" s="601"/>
      <c r="G5" s="601"/>
      <c r="H5" s="601"/>
      <c r="I5" s="601"/>
      <c r="J5" s="602"/>
      <c r="K5" s="88"/>
    </row>
    <row r="6" spans="1:14" ht="6" customHeight="1" x14ac:dyDescent="0.3">
      <c r="B6" s="51"/>
      <c r="C6" s="252"/>
      <c r="D6" s="252"/>
      <c r="E6" s="253"/>
      <c r="F6" s="253"/>
      <c r="G6" s="253"/>
      <c r="H6" s="253"/>
      <c r="I6" s="253"/>
      <c r="J6" s="253"/>
      <c r="K6" s="88"/>
    </row>
    <row r="7" spans="1:14" x14ac:dyDescent="0.3">
      <c r="B7" s="51"/>
      <c r="C7" s="598" t="s">
        <v>221</v>
      </c>
      <c r="D7" s="599"/>
      <c r="E7" s="603"/>
      <c r="F7" s="604"/>
      <c r="G7" s="604"/>
      <c r="H7" s="604"/>
      <c r="I7" s="604"/>
      <c r="J7" s="605"/>
      <c r="K7" s="88"/>
    </row>
    <row r="8" spans="1:14" ht="6" customHeight="1" x14ac:dyDescent="0.3">
      <c r="B8" s="51"/>
      <c r="C8" s="252"/>
      <c r="D8" s="252"/>
      <c r="E8" s="253"/>
      <c r="F8" s="253"/>
      <c r="G8" s="614"/>
      <c r="H8" s="614"/>
      <c r="I8" s="614"/>
      <c r="J8" s="614"/>
      <c r="K8" s="88"/>
    </row>
    <row r="9" spans="1:14" ht="15" customHeight="1" x14ac:dyDescent="0.3">
      <c r="A9" s="310"/>
      <c r="B9" s="51"/>
      <c r="C9" s="252"/>
      <c r="D9" s="252"/>
      <c r="E9" s="609" t="s">
        <v>222</v>
      </c>
      <c r="F9" s="610"/>
      <c r="G9" s="611"/>
      <c r="H9" s="612"/>
      <c r="I9" s="612" t="s">
        <v>223</v>
      </c>
      <c r="J9" s="613"/>
      <c r="K9" s="88"/>
    </row>
    <row r="10" spans="1:14" ht="15" customHeight="1" x14ac:dyDescent="0.3">
      <c r="A10" s="310"/>
      <c r="B10" s="51"/>
      <c r="C10" s="252"/>
      <c r="D10" s="252"/>
      <c r="E10" s="253"/>
      <c r="F10" s="253"/>
      <c r="G10" s="615" t="s">
        <v>224</v>
      </c>
      <c r="H10" s="615"/>
      <c r="I10" s="615" t="s">
        <v>225</v>
      </c>
      <c r="J10" s="615"/>
      <c r="K10" s="88"/>
    </row>
    <row r="11" spans="1:14" ht="15" customHeight="1" x14ac:dyDescent="0.3">
      <c r="A11" s="310"/>
      <c r="B11" s="51"/>
      <c r="C11" s="252"/>
      <c r="D11" s="252"/>
      <c r="E11" s="609" t="s">
        <v>222</v>
      </c>
      <c r="F11" s="610"/>
      <c r="G11" s="616" t="s">
        <v>226</v>
      </c>
      <c r="H11" s="617"/>
      <c r="I11" s="616" t="s">
        <v>226</v>
      </c>
      <c r="J11" s="617"/>
      <c r="K11" s="88"/>
    </row>
    <row r="12" spans="1:14" ht="12" customHeight="1" x14ac:dyDescent="0.3">
      <c r="B12" s="57"/>
      <c r="C12" s="268"/>
      <c r="D12" s="268"/>
      <c r="E12" s="269"/>
      <c r="F12" s="269"/>
      <c r="G12" s="269"/>
      <c r="H12" s="269"/>
      <c r="I12" s="269"/>
      <c r="J12" s="269"/>
      <c r="K12" s="90"/>
    </row>
    <row r="13" spans="1:14" ht="12" customHeight="1" x14ac:dyDescent="0.3"/>
    <row r="14" spans="1:14" ht="21" x14ac:dyDescent="0.4">
      <c r="B14" s="9"/>
      <c r="C14" s="10"/>
      <c r="D14" s="11" t="s">
        <v>227</v>
      </c>
      <c r="E14" s="10"/>
      <c r="F14" s="10"/>
      <c r="G14" s="10"/>
      <c r="H14" s="10"/>
      <c r="I14" s="10"/>
      <c r="J14" s="10"/>
      <c r="K14" s="12"/>
      <c r="N14" s="1"/>
    </row>
    <row r="15" spans="1:14" ht="12" customHeight="1" x14ac:dyDescent="0.4">
      <c r="B15" s="115"/>
      <c r="C15" s="115"/>
      <c r="D15" s="116"/>
      <c r="E15" s="115"/>
      <c r="F15" s="115"/>
      <c r="G15" s="115"/>
      <c r="H15" s="115"/>
      <c r="I15" s="115"/>
      <c r="J15" s="115"/>
      <c r="K15" s="115"/>
      <c r="N15" s="1"/>
    </row>
    <row r="16" spans="1:14" ht="12" customHeight="1" x14ac:dyDescent="0.4">
      <c r="B16" s="13"/>
      <c r="C16" s="20"/>
      <c r="D16" s="117"/>
      <c r="E16" s="20"/>
      <c r="F16" s="20"/>
      <c r="G16" s="20"/>
      <c r="H16" s="20"/>
      <c r="I16" s="20"/>
      <c r="J16" s="20"/>
      <c r="K16" s="17"/>
      <c r="N16" s="1"/>
    </row>
    <row r="17" spans="2:14" ht="15.6" x14ac:dyDescent="0.3">
      <c r="B17" s="13"/>
      <c r="C17" s="14"/>
      <c r="D17" s="15" t="s">
        <v>43</v>
      </c>
      <c r="E17" s="16"/>
      <c r="F17" s="16"/>
      <c r="G17" s="16"/>
      <c r="H17" s="16"/>
      <c r="I17" s="16"/>
      <c r="J17" s="16"/>
      <c r="K17" s="17"/>
      <c r="N17" s="1"/>
    </row>
    <row r="18" spans="2:14" ht="12" customHeight="1" x14ac:dyDescent="0.3">
      <c r="B18" s="13"/>
      <c r="C18" s="18"/>
      <c r="D18" s="206" t="s">
        <v>45</v>
      </c>
      <c r="E18" s="618" t="str">
        <f>IF(D18="Level of Effort","Please enter Fringe and LOE as numbers, they will be calculated as percentages"," ")</f>
        <v xml:space="preserve"> </v>
      </c>
      <c r="F18" s="618"/>
      <c r="G18" s="618"/>
      <c r="H18" s="618"/>
      <c r="I18" s="618"/>
      <c r="J18" s="618"/>
      <c r="K18" s="17"/>
    </row>
    <row r="19" spans="2:14" ht="15" customHeight="1" x14ac:dyDescent="0.3">
      <c r="B19" s="13"/>
      <c r="C19" s="4"/>
      <c r="D19" s="5" t="s">
        <v>87</v>
      </c>
      <c r="E19" s="5" t="s">
        <v>88</v>
      </c>
      <c r="F19" s="5" t="s">
        <v>89</v>
      </c>
      <c r="G19" s="354" t="str">
        <f>VLOOKUP(D18,Lists!B19:E21,2,FALSE)</f>
        <v>Hourly Rate</v>
      </c>
      <c r="H19" s="360" t="str">
        <f>VLOOKUP(D18,Lists!B19:E21,3,FALSE)</f>
        <v># Hours</v>
      </c>
      <c r="I19" s="360" t="str">
        <f>VLOOKUP(D18,Lists!B19:E21,4)</f>
        <v xml:space="preserve">   </v>
      </c>
      <c r="J19" s="355" t="s">
        <v>9</v>
      </c>
      <c r="K19" s="17"/>
    </row>
    <row r="20" spans="2:14" x14ac:dyDescent="0.3">
      <c r="B20" s="13"/>
      <c r="C20" s="6">
        <v>1</v>
      </c>
      <c r="D20" s="207" t="s">
        <v>228</v>
      </c>
      <c r="E20" s="207"/>
      <c r="F20" s="207"/>
      <c r="G20" s="208"/>
      <c r="H20" s="215"/>
      <c r="I20" s="154"/>
      <c r="J20" s="367">
        <v>0</v>
      </c>
      <c r="K20" s="17"/>
    </row>
    <row r="21" spans="2:14" x14ac:dyDescent="0.3">
      <c r="B21" s="13"/>
      <c r="C21" s="7">
        <v>2</v>
      </c>
      <c r="D21" s="210"/>
      <c r="E21" s="210"/>
      <c r="F21" s="210"/>
      <c r="G21" s="211"/>
      <c r="H21" s="216"/>
      <c r="I21" s="156"/>
      <c r="J21" s="367">
        <f>IF(D18="Hourly",G21*H21,IF(D18="Level of Effort",((G21+(G21*(H21/100)))*(I21/100)),0))</f>
        <v>0</v>
      </c>
      <c r="K21" s="17"/>
    </row>
    <row r="22" spans="2:14" x14ac:dyDescent="0.3">
      <c r="B22" s="13"/>
      <c r="C22" s="7">
        <v>3</v>
      </c>
      <c r="D22" s="210"/>
      <c r="E22" s="210"/>
      <c r="F22" s="210"/>
      <c r="G22" s="211"/>
      <c r="H22" s="216"/>
      <c r="I22" s="156"/>
      <c r="J22" s="367">
        <f>IF(D18="Hourly",G22*H22,IF(D18="Level of Effort",((G22+(G22*(H22/100)))*(I22/100)),0))</f>
        <v>0</v>
      </c>
      <c r="K22" s="17"/>
    </row>
    <row r="23" spans="2:14" x14ac:dyDescent="0.3">
      <c r="B23" s="13"/>
      <c r="C23" s="7">
        <v>4</v>
      </c>
      <c r="D23" s="210"/>
      <c r="E23" s="210"/>
      <c r="F23" s="210"/>
      <c r="G23" s="211"/>
      <c r="H23" s="216"/>
      <c r="I23" s="156"/>
      <c r="J23" s="367">
        <f t="shared" ref="J23" si="0">IF(D21="Hourly",G23*H23,IF(D21="Level of Effort",((G23+(G23*(H23/100)))*(I23/100)),0))</f>
        <v>0</v>
      </c>
      <c r="K23" s="17"/>
    </row>
    <row r="24" spans="2:14" x14ac:dyDescent="0.3">
      <c r="B24" s="13"/>
      <c r="C24" s="7">
        <v>5</v>
      </c>
      <c r="D24" s="210"/>
      <c r="E24" s="210"/>
      <c r="F24" s="210"/>
      <c r="G24" s="211"/>
      <c r="H24" s="216"/>
      <c r="I24" s="156"/>
      <c r="J24" s="367">
        <f t="shared" ref="J24" si="1">IF(D21="Hourly",G24*H24,IF(D21="Level of Effort",((G24+(G24*(H24/100)))*(I24/100)),0))</f>
        <v>0</v>
      </c>
      <c r="K24" s="17"/>
    </row>
    <row r="25" spans="2:14" hidden="1" x14ac:dyDescent="0.3">
      <c r="B25" s="13"/>
      <c r="C25" s="7">
        <v>6</v>
      </c>
      <c r="D25" s="210"/>
      <c r="E25" s="210"/>
      <c r="F25" s="210"/>
      <c r="G25" s="211"/>
      <c r="H25" s="216"/>
      <c r="I25" s="156"/>
      <c r="J25" s="367">
        <f t="shared" ref="J25" si="2">IF(D21="Hourly",G25*H25,IF(D21="Level of Effort",((G25+(G25*(H25/100)))*(I25/100)),0))</f>
        <v>0</v>
      </c>
      <c r="K25" s="17"/>
    </row>
    <row r="26" spans="2:14" hidden="1" x14ac:dyDescent="0.3">
      <c r="B26" s="13"/>
      <c r="C26" s="7">
        <v>7</v>
      </c>
      <c r="D26" s="210"/>
      <c r="E26" s="210"/>
      <c r="F26" s="210"/>
      <c r="G26" s="211"/>
      <c r="H26" s="216"/>
      <c r="I26" s="156"/>
      <c r="J26" s="367">
        <f t="shared" ref="J26" si="3">IF(D24="Hourly",G26*H26,IF(D24="Level of Effort",((G26+(G26*(H26/100)))*(I26/100)),0))</f>
        <v>0</v>
      </c>
      <c r="K26" s="17"/>
    </row>
    <row r="27" spans="2:14" hidden="1" x14ac:dyDescent="0.3">
      <c r="B27" s="13"/>
      <c r="C27" s="7">
        <v>8</v>
      </c>
      <c r="D27" s="210"/>
      <c r="E27" s="210"/>
      <c r="F27" s="210"/>
      <c r="G27" s="211"/>
      <c r="H27" s="216"/>
      <c r="I27" s="156"/>
      <c r="J27" s="367">
        <f t="shared" ref="J27" si="4">IF(D24="Hourly",G27*H27,IF(D24="Level of Effort",((G27+(G27*(H27/100)))*(I27/100)),0))</f>
        <v>0</v>
      </c>
      <c r="K27" s="17"/>
    </row>
    <row r="28" spans="2:14" hidden="1" x14ac:dyDescent="0.3">
      <c r="B28" s="13"/>
      <c r="C28" s="7">
        <v>9</v>
      </c>
      <c r="D28" s="210"/>
      <c r="E28" s="210"/>
      <c r="F28" s="210"/>
      <c r="G28" s="211"/>
      <c r="H28" s="216"/>
      <c r="I28" s="156"/>
      <c r="J28" s="367">
        <f t="shared" ref="J28" si="5">IF(D24="Hourly",G28*H28,IF(D24="Level of Effort",((G28+(G28*(H28/100)))*(I28/100)),0))</f>
        <v>0</v>
      </c>
      <c r="K28" s="17"/>
    </row>
    <row r="29" spans="2:14" hidden="1" x14ac:dyDescent="0.3">
      <c r="B29" s="13"/>
      <c r="C29" s="7">
        <v>10</v>
      </c>
      <c r="D29" s="210"/>
      <c r="E29" s="210"/>
      <c r="F29" s="210"/>
      <c r="G29" s="211"/>
      <c r="H29" s="216"/>
      <c r="I29" s="156"/>
      <c r="J29" s="367">
        <f t="shared" ref="J29" si="6">IF(D27="Hourly",G29*H29,IF(D27="Level of Effort",((G29+(G29*(H29/100)))*(I29/100)),0))</f>
        <v>0</v>
      </c>
      <c r="K29" s="17"/>
    </row>
    <row r="30" spans="2:14" hidden="1" x14ac:dyDescent="0.3">
      <c r="B30" s="13"/>
      <c r="C30" s="6">
        <v>11</v>
      </c>
      <c r="D30" s="210"/>
      <c r="E30" s="210"/>
      <c r="F30" s="210"/>
      <c r="G30" s="211"/>
      <c r="H30" s="216"/>
      <c r="I30" s="156"/>
      <c r="J30" s="367">
        <f t="shared" ref="J30" si="7">IF(D27="Hourly",G30*H30,IF(D27="Level of Effort",((G30+(G30*(H30/100)))*(I30/100)),0))</f>
        <v>0</v>
      </c>
      <c r="K30" s="17"/>
    </row>
    <row r="31" spans="2:14" hidden="1" x14ac:dyDescent="0.3">
      <c r="B31" s="13"/>
      <c r="C31" s="7">
        <v>12</v>
      </c>
      <c r="D31" s="210"/>
      <c r="E31" s="210"/>
      <c r="F31" s="210"/>
      <c r="G31" s="211"/>
      <c r="H31" s="216"/>
      <c r="I31" s="156"/>
      <c r="J31" s="367">
        <f t="shared" ref="J31" si="8">IF(D27="Hourly",G31*H31,IF(D27="Level of Effort",((G31+(G31*(H31/100)))*(I31/100)),0))</f>
        <v>0</v>
      </c>
      <c r="K31" s="17"/>
    </row>
    <row r="32" spans="2:14" hidden="1" x14ac:dyDescent="0.3">
      <c r="B32" s="13"/>
      <c r="C32" s="7">
        <v>13</v>
      </c>
      <c r="D32" s="210"/>
      <c r="E32" s="210"/>
      <c r="F32" s="210"/>
      <c r="G32" s="211"/>
      <c r="H32" s="216"/>
      <c r="I32" s="156"/>
      <c r="J32" s="367">
        <f t="shared" ref="J32" si="9">IF(D30="Hourly",G32*H32,IF(D30="Level of Effort",((G32+(G32*(H32/100)))*(I32/100)),0))</f>
        <v>0</v>
      </c>
      <c r="K32" s="17"/>
    </row>
    <row r="33" spans="2:11" hidden="1" x14ac:dyDescent="0.3">
      <c r="B33" s="13"/>
      <c r="C33" s="7">
        <v>14</v>
      </c>
      <c r="D33" s="210"/>
      <c r="E33" s="210"/>
      <c r="F33" s="210"/>
      <c r="G33" s="211"/>
      <c r="H33" s="216"/>
      <c r="I33" s="156"/>
      <c r="J33" s="367">
        <f t="shared" ref="J33" si="10">IF(D30="Hourly",G33*H33,IF(D30="Level of Effort",((G33+(G33*(H33/100)))*(I33/100)),0))</f>
        <v>0</v>
      </c>
      <c r="K33" s="17"/>
    </row>
    <row r="34" spans="2:11" hidden="1" x14ac:dyDescent="0.3">
      <c r="B34" s="13"/>
      <c r="C34" s="7">
        <v>15</v>
      </c>
      <c r="D34" s="210"/>
      <c r="E34" s="210"/>
      <c r="F34" s="210"/>
      <c r="G34" s="211"/>
      <c r="H34" s="216"/>
      <c r="I34" s="156"/>
      <c r="J34" s="367">
        <f t="shared" ref="J34" si="11">IF(D30="Hourly",G34*H34,IF(D30="Level of Effort",((G34+(G34*(H34/100)))*(I34/100)),0))</f>
        <v>0</v>
      </c>
      <c r="K34" s="17"/>
    </row>
    <row r="35" spans="2:11" hidden="1" x14ac:dyDescent="0.3">
      <c r="B35" s="13"/>
      <c r="C35" s="7">
        <v>16</v>
      </c>
      <c r="D35" s="210"/>
      <c r="E35" s="210"/>
      <c r="F35" s="210"/>
      <c r="G35" s="211"/>
      <c r="H35" s="216"/>
      <c r="I35" s="156"/>
      <c r="J35" s="367">
        <f t="shared" ref="J35" si="12">IF(D33="Hourly",G35*H35,IF(D33="Level of Effort",((G35+(G35*(H35/100)))*(I35/100)),0))</f>
        <v>0</v>
      </c>
      <c r="K35" s="17"/>
    </row>
    <row r="36" spans="2:11" hidden="1" x14ac:dyDescent="0.3">
      <c r="B36" s="13"/>
      <c r="C36" s="7">
        <v>17</v>
      </c>
      <c r="D36" s="210"/>
      <c r="E36" s="210"/>
      <c r="F36" s="210"/>
      <c r="G36" s="211"/>
      <c r="H36" s="216"/>
      <c r="I36" s="156"/>
      <c r="J36" s="367">
        <f t="shared" ref="J36" si="13">IF(D33="Hourly",G36*H36,IF(D33="Level of Effort",((G36+(G36*(H36/100)))*(I36/100)),0))</f>
        <v>0</v>
      </c>
      <c r="K36" s="17"/>
    </row>
    <row r="37" spans="2:11" hidden="1" x14ac:dyDescent="0.3">
      <c r="B37" s="13"/>
      <c r="C37" s="7">
        <v>18</v>
      </c>
      <c r="D37" s="210"/>
      <c r="E37" s="210"/>
      <c r="F37" s="210"/>
      <c r="G37" s="211"/>
      <c r="H37" s="216"/>
      <c r="I37" s="156"/>
      <c r="J37" s="367">
        <f t="shared" ref="J37" si="14">IF(D33="Hourly",G37*H37,IF(D33="Level of Effort",((G37+(G37*(H37/100)))*(I37/100)),0))</f>
        <v>0</v>
      </c>
      <c r="K37" s="17"/>
    </row>
    <row r="38" spans="2:11" hidden="1" x14ac:dyDescent="0.3">
      <c r="B38" s="13"/>
      <c r="C38" s="7">
        <v>19</v>
      </c>
      <c r="D38" s="210"/>
      <c r="E38" s="210"/>
      <c r="F38" s="210"/>
      <c r="G38" s="211"/>
      <c r="H38" s="216"/>
      <c r="I38" s="156"/>
      <c r="J38" s="367">
        <f t="shared" ref="J38" si="15">IF(D36="Hourly",G38*H38,IF(D36="Level of Effort",((G38+(G38*(H38/100)))*(I38/100)),0))</f>
        <v>0</v>
      </c>
      <c r="K38" s="17"/>
    </row>
    <row r="39" spans="2:11" hidden="1" x14ac:dyDescent="0.3">
      <c r="B39" s="13"/>
      <c r="C39" s="7">
        <v>20</v>
      </c>
      <c r="D39" s="210"/>
      <c r="E39" s="210"/>
      <c r="F39" s="210"/>
      <c r="G39" s="211"/>
      <c r="H39" s="216"/>
      <c r="I39" s="156"/>
      <c r="J39" s="367">
        <f t="shared" ref="J39" si="16">IF(D36="Hourly",G39*H39,IF(D36="Level of Effort",((G39+(G39*(H39/100)))*(I39/100)),0))</f>
        <v>0</v>
      </c>
      <c r="K39" s="17"/>
    </row>
    <row r="40" spans="2:11" hidden="1" x14ac:dyDescent="0.3">
      <c r="B40" s="13"/>
      <c r="C40" s="6">
        <v>21</v>
      </c>
      <c r="D40" s="210"/>
      <c r="E40" s="210"/>
      <c r="F40" s="210"/>
      <c r="G40" s="211"/>
      <c r="H40" s="216"/>
      <c r="I40" s="156"/>
      <c r="J40" s="367">
        <f t="shared" ref="J40" si="17">IF(D36="Hourly",G40*H40,IF(D36="Level of Effort",((G40+(G40*(H40/100)))*(I40/100)),0))</f>
        <v>0</v>
      </c>
      <c r="K40" s="17"/>
    </row>
    <row r="41" spans="2:11" hidden="1" x14ac:dyDescent="0.3">
      <c r="B41" s="13"/>
      <c r="C41" s="7">
        <v>22</v>
      </c>
      <c r="D41" s="210"/>
      <c r="E41" s="210"/>
      <c r="F41" s="210"/>
      <c r="G41" s="211"/>
      <c r="H41" s="216"/>
      <c r="I41" s="156"/>
      <c r="J41" s="367">
        <f t="shared" ref="J41" si="18">IF(D39="Hourly",G41*H41,IF(D39="Level of Effort",((G41+(G41*(H41/100)))*(I41/100)),0))</f>
        <v>0</v>
      </c>
      <c r="K41" s="17"/>
    </row>
    <row r="42" spans="2:11" hidden="1" x14ac:dyDescent="0.3">
      <c r="B42" s="13"/>
      <c r="C42" s="7">
        <v>23</v>
      </c>
      <c r="D42" s="210"/>
      <c r="E42" s="210"/>
      <c r="F42" s="210"/>
      <c r="G42" s="211"/>
      <c r="H42" s="216"/>
      <c r="I42" s="156"/>
      <c r="J42" s="367">
        <f t="shared" ref="J42" si="19">IF(D39="Hourly",G42*H42,IF(D39="Level of Effort",((G42+(G42*(H42/100)))*(I42/100)),0))</f>
        <v>0</v>
      </c>
      <c r="K42" s="17"/>
    </row>
    <row r="43" spans="2:11" hidden="1" x14ac:dyDescent="0.3">
      <c r="B43" s="13"/>
      <c r="C43" s="7">
        <v>24</v>
      </c>
      <c r="D43" s="210"/>
      <c r="E43" s="210"/>
      <c r="F43" s="210"/>
      <c r="G43" s="211"/>
      <c r="H43" s="216"/>
      <c r="I43" s="156"/>
      <c r="J43" s="367">
        <f t="shared" ref="J43" si="20">IF(D39="Hourly",G43*H43,IF(D39="Level of Effort",((G43+(G43*(H43/100)))*(I43/100)),0))</f>
        <v>0</v>
      </c>
      <c r="K43" s="17"/>
    </row>
    <row r="44" spans="2:11" hidden="1" x14ac:dyDescent="0.3">
      <c r="B44" s="13"/>
      <c r="C44" s="7">
        <v>25</v>
      </c>
      <c r="D44" s="210"/>
      <c r="E44" s="210"/>
      <c r="F44" s="210"/>
      <c r="G44" s="211"/>
      <c r="H44" s="216"/>
      <c r="I44" s="156"/>
      <c r="J44" s="367">
        <f t="shared" ref="J44" si="21">IF(D42="Hourly",G44*H44,IF(D42="Level of Effort",((G44+(G44*(H44/100)))*(I44/100)),0))</f>
        <v>0</v>
      </c>
      <c r="K44" s="17"/>
    </row>
    <row r="45" spans="2:11" hidden="1" x14ac:dyDescent="0.3">
      <c r="B45" s="13"/>
      <c r="C45" s="7">
        <v>26</v>
      </c>
      <c r="D45" s="210"/>
      <c r="E45" s="210"/>
      <c r="F45" s="210"/>
      <c r="G45" s="211"/>
      <c r="H45" s="216"/>
      <c r="I45" s="156"/>
      <c r="J45" s="367">
        <f t="shared" ref="J45" si="22">IF(D42="Hourly",G45*H45,IF(D42="Level of Effort",((G45+(G45*(H45/100)))*(I45/100)),0))</f>
        <v>0</v>
      </c>
      <c r="K45" s="17"/>
    </row>
    <row r="46" spans="2:11" hidden="1" x14ac:dyDescent="0.3">
      <c r="B46" s="13"/>
      <c r="C46" s="7">
        <v>27</v>
      </c>
      <c r="D46" s="210"/>
      <c r="E46" s="210"/>
      <c r="F46" s="210"/>
      <c r="G46" s="211"/>
      <c r="H46" s="216"/>
      <c r="I46" s="156"/>
      <c r="J46" s="367">
        <f t="shared" ref="J46" si="23">IF(D42="Hourly",G46*H46,IF(D42="Level of Effort",((G46+(G46*(H46/100)))*(I46/100)),0))</f>
        <v>0</v>
      </c>
      <c r="K46" s="17"/>
    </row>
    <row r="47" spans="2:11" hidden="1" x14ac:dyDescent="0.3">
      <c r="B47" s="13"/>
      <c r="C47" s="7">
        <v>28</v>
      </c>
      <c r="D47" s="210"/>
      <c r="E47" s="210"/>
      <c r="F47" s="210"/>
      <c r="G47" s="211"/>
      <c r="H47" s="216"/>
      <c r="I47" s="156"/>
      <c r="J47" s="367">
        <f t="shared" ref="J47" si="24">IF(D45="Hourly",G47*H47,IF(D45="Level of Effort",((G47+(G47*(H47/100)))*(I47/100)),0))</f>
        <v>0</v>
      </c>
      <c r="K47" s="17"/>
    </row>
    <row r="48" spans="2:11" hidden="1" x14ac:dyDescent="0.3">
      <c r="B48" s="13"/>
      <c r="C48" s="7">
        <v>29</v>
      </c>
      <c r="D48" s="210"/>
      <c r="E48" s="210"/>
      <c r="F48" s="210"/>
      <c r="G48" s="211"/>
      <c r="H48" s="216"/>
      <c r="I48" s="156"/>
      <c r="J48" s="367">
        <f t="shared" ref="J48" si="25">IF(D45="Hourly",G48*H48,IF(D45="Level of Effort",((G48+(G48*(H48/100)))*(I48/100)),0))</f>
        <v>0</v>
      </c>
      <c r="K48" s="17"/>
    </row>
    <row r="49" spans="2:13" hidden="1" x14ac:dyDescent="0.3">
      <c r="B49" s="13"/>
      <c r="C49" s="7">
        <v>30</v>
      </c>
      <c r="D49" s="210"/>
      <c r="E49" s="210"/>
      <c r="F49" s="210"/>
      <c r="G49" s="211"/>
      <c r="H49" s="216"/>
      <c r="I49" s="156"/>
      <c r="J49" s="367">
        <f t="shared" ref="J49" si="26">IF(D45="Hourly",G49*H49,IF(D45="Level of Effort",((G49+(G49*(H49/100)))*(I49/100)),0))</f>
        <v>0</v>
      </c>
      <c r="K49" s="17"/>
    </row>
    <row r="50" spans="2:13" x14ac:dyDescent="0.3">
      <c r="B50" s="13"/>
      <c r="C50" s="22"/>
      <c r="D50" s="23" t="s">
        <v>90</v>
      </c>
      <c r="E50" s="22"/>
      <c r="F50" s="22"/>
      <c r="G50" s="22"/>
      <c r="H50" s="22"/>
      <c r="I50" s="22"/>
      <c r="J50" s="58">
        <f>SUM(J20:J49)</f>
        <v>0</v>
      </c>
      <c r="K50" s="17"/>
    </row>
    <row r="51" spans="2:13" ht="12" customHeight="1" x14ac:dyDescent="0.3">
      <c r="B51" s="13"/>
      <c r="C51" s="18"/>
      <c r="D51" s="19"/>
      <c r="E51" s="18"/>
      <c r="F51" s="18"/>
      <c r="G51" s="18"/>
      <c r="H51" s="18"/>
      <c r="I51" s="18"/>
      <c r="J51" s="18"/>
      <c r="K51" s="17"/>
    </row>
    <row r="52" spans="2:13" ht="12" customHeight="1" x14ac:dyDescent="0.3">
      <c r="B52" s="52"/>
      <c r="C52" s="37"/>
      <c r="D52" s="112"/>
      <c r="E52" s="37"/>
      <c r="F52" s="37"/>
      <c r="G52" s="37"/>
      <c r="H52" s="37"/>
      <c r="I52" s="37"/>
      <c r="J52" s="37"/>
      <c r="K52" s="52"/>
    </row>
    <row r="53" spans="2:13" ht="12" customHeight="1" x14ac:dyDescent="0.4">
      <c r="B53" s="9"/>
      <c r="C53" s="10"/>
      <c r="D53" s="11"/>
      <c r="E53" s="10"/>
      <c r="F53" s="10"/>
      <c r="G53" s="10"/>
      <c r="H53" s="10"/>
      <c r="I53" s="10"/>
      <c r="J53" s="10"/>
      <c r="K53" s="12"/>
    </row>
    <row r="54" spans="2:13" ht="15.6" x14ac:dyDescent="0.3">
      <c r="B54" s="13"/>
      <c r="C54" s="14"/>
      <c r="D54" s="371" t="s">
        <v>63</v>
      </c>
      <c r="E54" s="16"/>
      <c r="F54" s="16"/>
      <c r="G54" s="16"/>
      <c r="H54" s="16"/>
      <c r="I54" s="16"/>
      <c r="J54" s="16"/>
      <c r="K54" s="17"/>
      <c r="M54" s="1"/>
    </row>
    <row r="55" spans="2:13" ht="12" customHeight="1" x14ac:dyDescent="0.3">
      <c r="B55" s="13"/>
      <c r="C55" s="18"/>
      <c r="D55" s="206"/>
      <c r="E55" s="18"/>
      <c r="F55" s="18"/>
      <c r="G55" s="18"/>
      <c r="H55" s="18"/>
      <c r="I55" s="18"/>
      <c r="J55" s="18"/>
      <c r="K55" s="17"/>
      <c r="M55" s="1"/>
    </row>
    <row r="56" spans="2:13" x14ac:dyDescent="0.3">
      <c r="B56" s="13"/>
      <c r="C56" s="4"/>
      <c r="D56" s="360" t="s">
        <v>87</v>
      </c>
      <c r="E56" s="360" t="s">
        <v>88</v>
      </c>
      <c r="F56" s="360" t="s">
        <v>229</v>
      </c>
      <c r="G56" s="360" t="s">
        <v>230</v>
      </c>
      <c r="H56" s="360" t="s">
        <v>69</v>
      </c>
      <c r="I56" s="360"/>
      <c r="J56" s="363" t="s">
        <v>9</v>
      </c>
      <c r="K56" s="17"/>
    </row>
    <row r="57" spans="2:13" x14ac:dyDescent="0.3">
      <c r="B57" s="13"/>
      <c r="C57" s="6">
        <v>1</v>
      </c>
      <c r="D57" s="207"/>
      <c r="E57" s="207"/>
      <c r="F57" s="207"/>
      <c r="G57" s="208"/>
      <c r="H57" s="215"/>
      <c r="I57" s="129"/>
      <c r="J57" s="367">
        <f>G57*H57</f>
        <v>0</v>
      </c>
      <c r="K57" s="17"/>
    </row>
    <row r="58" spans="2:13" x14ac:dyDescent="0.3">
      <c r="B58" s="13"/>
      <c r="C58" s="7">
        <v>2</v>
      </c>
      <c r="D58" s="210"/>
      <c r="E58" s="210"/>
      <c r="F58" s="210"/>
      <c r="G58" s="211"/>
      <c r="H58" s="216"/>
      <c r="I58" s="130"/>
      <c r="J58" s="367">
        <f t="shared" ref="J58:J66" si="27">G58*H58</f>
        <v>0</v>
      </c>
      <c r="K58" s="17"/>
      <c r="M58" s="85"/>
    </row>
    <row r="59" spans="2:13" x14ac:dyDescent="0.3">
      <c r="B59" s="13"/>
      <c r="C59" s="7">
        <v>3</v>
      </c>
      <c r="D59" s="210"/>
      <c r="E59" s="210"/>
      <c r="F59" s="210"/>
      <c r="G59" s="211"/>
      <c r="H59" s="216"/>
      <c r="I59" s="130"/>
      <c r="J59" s="367">
        <f t="shared" si="27"/>
        <v>0</v>
      </c>
      <c r="K59" s="17"/>
    </row>
    <row r="60" spans="2:13" x14ac:dyDescent="0.3">
      <c r="B60" s="13"/>
      <c r="C60" s="6">
        <v>4</v>
      </c>
      <c r="D60" s="207"/>
      <c r="E60" s="207"/>
      <c r="F60" s="207"/>
      <c r="G60" s="208"/>
      <c r="H60" s="215"/>
      <c r="I60" s="129"/>
      <c r="J60" s="367">
        <f t="shared" si="27"/>
        <v>0</v>
      </c>
      <c r="K60" s="17"/>
    </row>
    <row r="61" spans="2:13" x14ac:dyDescent="0.3">
      <c r="B61" s="13"/>
      <c r="C61" s="7">
        <v>5</v>
      </c>
      <c r="D61" s="210"/>
      <c r="E61" s="210"/>
      <c r="F61" s="210"/>
      <c r="G61" s="211"/>
      <c r="H61" s="216"/>
      <c r="I61" s="130"/>
      <c r="J61" s="367">
        <f t="shared" si="27"/>
        <v>0</v>
      </c>
      <c r="K61" s="17"/>
    </row>
    <row r="62" spans="2:13" hidden="1" x14ac:dyDescent="0.3">
      <c r="B62" s="13"/>
      <c r="C62" s="7">
        <v>6</v>
      </c>
      <c r="D62" s="210"/>
      <c r="E62" s="210"/>
      <c r="F62" s="210"/>
      <c r="G62" s="211"/>
      <c r="H62" s="216"/>
      <c r="I62" s="130"/>
      <c r="J62" s="367">
        <f t="shared" si="27"/>
        <v>0</v>
      </c>
      <c r="K62" s="17"/>
    </row>
    <row r="63" spans="2:13" hidden="1" x14ac:dyDescent="0.3">
      <c r="B63" s="13"/>
      <c r="C63" s="6">
        <v>7</v>
      </c>
      <c r="D63" s="207"/>
      <c r="E63" s="207"/>
      <c r="F63" s="207"/>
      <c r="G63" s="208"/>
      <c r="H63" s="215"/>
      <c r="I63" s="129"/>
      <c r="J63" s="367">
        <f t="shared" si="27"/>
        <v>0</v>
      </c>
      <c r="K63" s="17"/>
    </row>
    <row r="64" spans="2:13" hidden="1" x14ac:dyDescent="0.3">
      <c r="B64" s="13"/>
      <c r="C64" s="7">
        <v>8</v>
      </c>
      <c r="D64" s="210"/>
      <c r="E64" s="210"/>
      <c r="F64" s="210"/>
      <c r="G64" s="211"/>
      <c r="H64" s="216"/>
      <c r="I64" s="130"/>
      <c r="J64" s="367">
        <f t="shared" si="27"/>
        <v>0</v>
      </c>
      <c r="K64" s="17"/>
    </row>
    <row r="65" spans="2:11" hidden="1" x14ac:dyDescent="0.3">
      <c r="B65" s="13"/>
      <c r="C65" s="7">
        <v>9</v>
      </c>
      <c r="D65" s="210"/>
      <c r="E65" s="210"/>
      <c r="F65" s="210"/>
      <c r="G65" s="211"/>
      <c r="H65" s="216"/>
      <c r="I65" s="130"/>
      <c r="J65" s="367">
        <f t="shared" si="27"/>
        <v>0</v>
      </c>
      <c r="K65" s="17"/>
    </row>
    <row r="66" spans="2:11" hidden="1" x14ac:dyDescent="0.3">
      <c r="B66" s="13"/>
      <c r="C66" s="6">
        <v>10</v>
      </c>
      <c r="D66" s="207"/>
      <c r="E66" s="207"/>
      <c r="F66" s="207"/>
      <c r="G66" s="208"/>
      <c r="H66" s="215"/>
      <c r="I66" s="129"/>
      <c r="J66" s="367">
        <f t="shared" si="27"/>
        <v>0</v>
      </c>
      <c r="K66" s="17"/>
    </row>
    <row r="67" spans="2:11" x14ac:dyDescent="0.3">
      <c r="B67" s="13"/>
      <c r="C67" s="135"/>
      <c r="D67" s="23" t="s">
        <v>231</v>
      </c>
      <c r="E67" s="23"/>
      <c r="F67" s="23"/>
      <c r="G67" s="23"/>
      <c r="H67" s="23"/>
      <c r="I67" s="23"/>
      <c r="J67" s="58">
        <f>SUM(J57:J66)</f>
        <v>0</v>
      </c>
      <c r="K67" s="17"/>
    </row>
    <row r="68" spans="2:11" ht="12" customHeight="1" x14ac:dyDescent="0.3">
      <c r="B68" s="24"/>
      <c r="C68" s="25"/>
      <c r="D68" s="25"/>
      <c r="E68" s="25"/>
      <c r="F68" s="25"/>
      <c r="G68" s="25"/>
      <c r="H68" s="25"/>
      <c r="I68" s="25"/>
      <c r="J68" s="25"/>
      <c r="K68" s="26"/>
    </row>
    <row r="69" spans="2:11" ht="12" customHeight="1" x14ac:dyDescent="0.3"/>
    <row r="70" spans="2:11" ht="12" customHeight="1" x14ac:dyDescent="0.4">
      <c r="B70" s="9"/>
      <c r="C70" s="10"/>
      <c r="D70" s="11"/>
      <c r="E70" s="10"/>
      <c r="F70" s="10"/>
      <c r="G70" s="10"/>
      <c r="H70" s="10"/>
      <c r="I70" s="10"/>
      <c r="J70" s="10"/>
      <c r="K70" s="12"/>
    </row>
    <row r="71" spans="2:11" ht="15.6" x14ac:dyDescent="0.3">
      <c r="B71" s="13"/>
      <c r="C71" s="59"/>
      <c r="D71" s="60" t="s">
        <v>90</v>
      </c>
      <c r="E71" s="61"/>
      <c r="F71" s="61"/>
      <c r="G71" s="61"/>
      <c r="H71" s="61"/>
      <c r="I71" s="61"/>
      <c r="J71" s="65">
        <f>J50</f>
        <v>0</v>
      </c>
      <c r="K71" s="17"/>
    </row>
    <row r="72" spans="2:11" ht="6" customHeight="1" x14ac:dyDescent="0.3">
      <c r="B72" s="13"/>
      <c r="C72" s="20"/>
      <c r="D72" s="20"/>
      <c r="E72" s="20"/>
      <c r="F72" s="20"/>
      <c r="G72" s="20"/>
      <c r="H72" s="20"/>
      <c r="I72" s="20"/>
      <c r="J72" s="21"/>
      <c r="K72" s="17"/>
    </row>
    <row r="73" spans="2:11" ht="15.6" x14ac:dyDescent="0.3">
      <c r="B73" s="13"/>
      <c r="C73" s="59"/>
      <c r="D73" s="60" t="s">
        <v>231</v>
      </c>
      <c r="E73" s="61"/>
      <c r="F73" s="61"/>
      <c r="G73" s="61"/>
      <c r="H73" s="61"/>
      <c r="I73" s="61"/>
      <c r="J73" s="65">
        <f>J67</f>
        <v>0</v>
      </c>
      <c r="K73" s="17"/>
    </row>
    <row r="74" spans="2:11" ht="6" customHeight="1" x14ac:dyDescent="0.3">
      <c r="B74" s="13"/>
      <c r="C74" s="20"/>
      <c r="D74" s="20"/>
      <c r="E74" s="20"/>
      <c r="F74" s="20"/>
      <c r="G74" s="20"/>
      <c r="H74" s="20"/>
      <c r="I74" s="20"/>
      <c r="J74" s="21"/>
      <c r="K74" s="17"/>
    </row>
    <row r="75" spans="2:11" ht="15.6" x14ac:dyDescent="0.3">
      <c r="B75" s="13"/>
      <c r="C75" s="62"/>
      <c r="D75" s="63" t="s">
        <v>232</v>
      </c>
      <c r="E75" s="64"/>
      <c r="F75" s="64"/>
      <c r="G75" s="64"/>
      <c r="H75" s="64"/>
      <c r="I75" s="64"/>
      <c r="J75" s="66">
        <f>J71+J73</f>
        <v>0</v>
      </c>
      <c r="K75" s="17"/>
    </row>
    <row r="76" spans="2:11" ht="12" customHeight="1" x14ac:dyDescent="0.3">
      <c r="B76" s="24"/>
      <c r="C76" s="25"/>
      <c r="D76" s="25"/>
      <c r="E76" s="25"/>
      <c r="F76" s="25"/>
      <c r="G76" s="25"/>
      <c r="H76" s="25"/>
      <c r="I76" s="25"/>
      <c r="J76" s="25"/>
      <c r="K76" s="26"/>
    </row>
    <row r="77" spans="2:11" ht="12" customHeight="1" x14ac:dyDescent="0.3"/>
    <row r="78" spans="2:11" ht="21" x14ac:dyDescent="0.4">
      <c r="B78" s="33"/>
      <c r="C78" s="34"/>
      <c r="D78" s="35" t="s">
        <v>233</v>
      </c>
      <c r="E78" s="34"/>
      <c r="F78" s="34"/>
      <c r="G78" s="34"/>
      <c r="H78" s="34"/>
      <c r="I78" s="34"/>
      <c r="J78" s="34"/>
      <c r="K78" s="36"/>
    </row>
    <row r="79" spans="2:11" ht="12" customHeight="1" x14ac:dyDescent="0.3"/>
    <row r="80" spans="2:11" ht="12" customHeight="1" x14ac:dyDescent="0.4">
      <c r="B80" s="9"/>
      <c r="C80" s="10"/>
      <c r="D80" s="11"/>
      <c r="E80" s="10"/>
      <c r="F80" s="10"/>
      <c r="G80" s="10"/>
      <c r="H80" s="10"/>
      <c r="I80" s="10"/>
      <c r="J80" s="10"/>
      <c r="K80" s="12"/>
    </row>
    <row r="81" spans="2:11" ht="15.6" x14ac:dyDescent="0.3">
      <c r="B81" s="13"/>
      <c r="C81" s="14"/>
      <c r="D81" s="15" t="s">
        <v>2</v>
      </c>
      <c r="E81" s="16"/>
      <c r="F81" s="16"/>
      <c r="G81" s="16"/>
      <c r="H81" s="16"/>
      <c r="I81" s="16"/>
      <c r="J81" s="16"/>
      <c r="K81" s="17"/>
    </row>
    <row r="82" spans="2:11" ht="12" customHeight="1" x14ac:dyDescent="0.3">
      <c r="B82" s="13"/>
      <c r="C82" s="18"/>
      <c r="D82" s="19"/>
      <c r="E82" s="18"/>
      <c r="F82" s="18"/>
      <c r="G82" s="18"/>
      <c r="H82" s="18"/>
      <c r="I82" s="18"/>
      <c r="J82" s="18"/>
      <c r="K82" s="17"/>
    </row>
    <row r="83" spans="2:11" x14ac:dyDescent="0.3">
      <c r="B83" s="13"/>
      <c r="C83" s="4"/>
      <c r="D83" s="606" t="s">
        <v>3</v>
      </c>
      <c r="E83" s="606"/>
      <c r="F83" s="360" t="s">
        <v>4</v>
      </c>
      <c r="G83" s="360" t="s">
        <v>94</v>
      </c>
      <c r="H83" s="360" t="s">
        <v>7</v>
      </c>
      <c r="I83" s="619" t="s">
        <v>9</v>
      </c>
      <c r="J83" s="620"/>
      <c r="K83" s="17"/>
    </row>
    <row r="84" spans="2:11" x14ac:dyDescent="0.3">
      <c r="B84" s="13"/>
      <c r="C84" s="6">
        <v>1</v>
      </c>
      <c r="D84" s="596" t="s">
        <v>234</v>
      </c>
      <c r="E84" s="597"/>
      <c r="F84" s="217"/>
      <c r="G84" s="218"/>
      <c r="H84" s="219">
        <v>12000</v>
      </c>
      <c r="I84" s="607">
        <v>0</v>
      </c>
      <c r="J84" s="608"/>
      <c r="K84" s="17"/>
    </row>
    <row r="85" spans="2:11" x14ac:dyDescent="0.3">
      <c r="B85" s="13"/>
      <c r="C85" s="6">
        <v>2</v>
      </c>
      <c r="D85" s="592"/>
      <c r="E85" s="593"/>
      <c r="F85" s="217"/>
      <c r="G85" s="218"/>
      <c r="H85" s="219">
        <v>0</v>
      </c>
      <c r="I85" s="594">
        <f t="shared" ref="I85:I93" si="28">H85*G85</f>
        <v>0</v>
      </c>
      <c r="J85" s="595"/>
      <c r="K85" s="17"/>
    </row>
    <row r="86" spans="2:11" x14ac:dyDescent="0.3">
      <c r="B86" s="13"/>
      <c r="C86" s="6">
        <v>3</v>
      </c>
      <c r="D86" s="592"/>
      <c r="E86" s="593"/>
      <c r="F86" s="217"/>
      <c r="G86" s="218"/>
      <c r="H86" s="219">
        <v>0</v>
      </c>
      <c r="I86" s="594">
        <f t="shared" si="28"/>
        <v>0</v>
      </c>
      <c r="J86" s="595"/>
      <c r="K86" s="17"/>
    </row>
    <row r="87" spans="2:11" x14ac:dyDescent="0.3">
      <c r="B87" s="13"/>
      <c r="C87" s="6">
        <v>4</v>
      </c>
      <c r="D87" s="592"/>
      <c r="E87" s="593"/>
      <c r="F87" s="217"/>
      <c r="G87" s="218"/>
      <c r="H87" s="219">
        <v>0</v>
      </c>
      <c r="I87" s="594">
        <f t="shared" si="28"/>
        <v>0</v>
      </c>
      <c r="J87" s="595"/>
      <c r="K87" s="17"/>
    </row>
    <row r="88" spans="2:11" x14ac:dyDescent="0.3">
      <c r="B88" s="13"/>
      <c r="C88" s="6">
        <v>5</v>
      </c>
      <c r="D88" s="592"/>
      <c r="E88" s="593"/>
      <c r="F88" s="217"/>
      <c r="G88" s="218"/>
      <c r="H88" s="219">
        <v>0</v>
      </c>
      <c r="I88" s="594">
        <f t="shared" si="28"/>
        <v>0</v>
      </c>
      <c r="J88" s="595"/>
      <c r="K88" s="17"/>
    </row>
    <row r="89" spans="2:11" hidden="1" x14ac:dyDescent="0.3">
      <c r="B89" s="13"/>
      <c r="C89" s="6">
        <v>6</v>
      </c>
      <c r="D89" s="592"/>
      <c r="E89" s="593"/>
      <c r="F89" s="217"/>
      <c r="G89" s="218"/>
      <c r="H89" s="219">
        <v>0</v>
      </c>
      <c r="I89" s="594">
        <f t="shared" si="28"/>
        <v>0</v>
      </c>
      <c r="J89" s="595"/>
      <c r="K89" s="17"/>
    </row>
    <row r="90" spans="2:11" hidden="1" x14ac:dyDescent="0.3">
      <c r="B90" s="13"/>
      <c r="C90" s="6">
        <v>7</v>
      </c>
      <c r="D90" s="592"/>
      <c r="E90" s="593"/>
      <c r="F90" s="217"/>
      <c r="G90" s="218"/>
      <c r="H90" s="219">
        <v>0</v>
      </c>
      <c r="I90" s="594">
        <f t="shared" si="28"/>
        <v>0</v>
      </c>
      <c r="J90" s="595"/>
      <c r="K90" s="17"/>
    </row>
    <row r="91" spans="2:11" hidden="1" x14ac:dyDescent="0.3">
      <c r="B91" s="13"/>
      <c r="C91" s="6">
        <v>8</v>
      </c>
      <c r="D91" s="592"/>
      <c r="E91" s="593"/>
      <c r="F91" s="217"/>
      <c r="G91" s="218"/>
      <c r="H91" s="219">
        <v>0</v>
      </c>
      <c r="I91" s="594">
        <f t="shared" si="28"/>
        <v>0</v>
      </c>
      <c r="J91" s="595"/>
      <c r="K91" s="17"/>
    </row>
    <row r="92" spans="2:11" hidden="1" x14ac:dyDescent="0.3">
      <c r="B92" s="13"/>
      <c r="C92" s="6">
        <v>9</v>
      </c>
      <c r="D92" s="592"/>
      <c r="E92" s="593"/>
      <c r="F92" s="217"/>
      <c r="G92" s="218"/>
      <c r="H92" s="219">
        <v>0</v>
      </c>
      <c r="I92" s="594">
        <f t="shared" si="28"/>
        <v>0</v>
      </c>
      <c r="J92" s="595"/>
      <c r="K92" s="17"/>
    </row>
    <row r="93" spans="2:11" hidden="1" x14ac:dyDescent="0.3">
      <c r="B93" s="13"/>
      <c r="C93" s="6">
        <v>10</v>
      </c>
      <c r="D93" s="592"/>
      <c r="E93" s="593"/>
      <c r="F93" s="217"/>
      <c r="G93" s="218"/>
      <c r="H93" s="219">
        <v>0</v>
      </c>
      <c r="I93" s="594">
        <f t="shared" si="28"/>
        <v>0</v>
      </c>
      <c r="J93" s="595"/>
      <c r="K93" s="17"/>
    </row>
    <row r="94" spans="2:11" x14ac:dyDescent="0.3">
      <c r="B94" s="13"/>
      <c r="C94" s="23"/>
      <c r="D94" s="23" t="s">
        <v>10</v>
      </c>
      <c r="E94" s="23"/>
      <c r="F94" s="23"/>
      <c r="G94" s="23"/>
      <c r="H94" s="23"/>
      <c r="I94" s="659">
        <f>SUM(I84:J93)</f>
        <v>0</v>
      </c>
      <c r="J94" s="659"/>
      <c r="K94" s="17"/>
    </row>
    <row r="95" spans="2:11" ht="12" customHeight="1" x14ac:dyDescent="0.3">
      <c r="B95" s="24"/>
      <c r="C95" s="25"/>
      <c r="D95" s="25"/>
      <c r="E95" s="25"/>
      <c r="F95" s="25"/>
      <c r="G95" s="25"/>
      <c r="H95" s="25"/>
      <c r="I95" s="25"/>
      <c r="J95" s="25"/>
      <c r="K95" s="26"/>
    </row>
    <row r="96" spans="2:11" ht="12" customHeight="1" x14ac:dyDescent="0.3"/>
    <row r="97" spans="2:11" ht="12" customHeight="1" x14ac:dyDescent="0.4">
      <c r="B97" s="9"/>
      <c r="C97" s="10"/>
      <c r="D97" s="11"/>
      <c r="E97" s="10"/>
      <c r="F97" s="10"/>
      <c r="G97" s="10"/>
      <c r="H97" s="10"/>
      <c r="I97" s="10"/>
      <c r="J97" s="10"/>
      <c r="K97" s="12"/>
    </row>
    <row r="98" spans="2:11" ht="15.6" x14ac:dyDescent="0.3">
      <c r="B98" s="13"/>
      <c r="C98" s="14"/>
      <c r="D98" s="15" t="s">
        <v>97</v>
      </c>
      <c r="E98" s="16"/>
      <c r="F98" s="16"/>
      <c r="G98" s="16"/>
      <c r="H98" s="16"/>
      <c r="I98" s="16"/>
      <c r="J98" s="16"/>
      <c r="K98" s="17"/>
    </row>
    <row r="99" spans="2:11" ht="12" customHeight="1" x14ac:dyDescent="0.3">
      <c r="B99" s="13"/>
      <c r="C99" s="18"/>
      <c r="D99" s="19"/>
      <c r="E99" s="18"/>
      <c r="F99" s="18"/>
      <c r="G99" s="18"/>
      <c r="H99" s="18"/>
      <c r="I99" s="18"/>
      <c r="J99" s="18"/>
      <c r="K99" s="17"/>
    </row>
    <row r="100" spans="2:11" x14ac:dyDescent="0.3">
      <c r="B100" s="13"/>
      <c r="C100" s="4"/>
      <c r="D100" s="606" t="s">
        <v>3</v>
      </c>
      <c r="E100" s="606"/>
      <c r="F100" s="360" t="s">
        <v>4</v>
      </c>
      <c r="G100" s="360" t="s">
        <v>94</v>
      </c>
      <c r="H100" s="360" t="s">
        <v>7</v>
      </c>
      <c r="I100" s="619" t="s">
        <v>9</v>
      </c>
      <c r="J100" s="620"/>
      <c r="K100" s="17"/>
    </row>
    <row r="101" spans="2:11" x14ac:dyDescent="0.3">
      <c r="B101" s="13"/>
      <c r="C101" s="6">
        <v>1</v>
      </c>
      <c r="D101" s="596"/>
      <c r="E101" s="597"/>
      <c r="F101" s="217"/>
      <c r="G101" s="220"/>
      <c r="H101" s="219">
        <v>0</v>
      </c>
      <c r="I101" s="607">
        <f>H101*G101</f>
        <v>0</v>
      </c>
      <c r="J101" s="608"/>
      <c r="K101" s="17"/>
    </row>
    <row r="102" spans="2:11" x14ac:dyDescent="0.3">
      <c r="B102" s="13"/>
      <c r="C102" s="6">
        <v>2</v>
      </c>
      <c r="D102" s="592"/>
      <c r="E102" s="593"/>
      <c r="F102" s="217"/>
      <c r="G102" s="220"/>
      <c r="H102" s="219">
        <v>0</v>
      </c>
      <c r="I102" s="594">
        <f>H102*G102</f>
        <v>0</v>
      </c>
      <c r="J102" s="595"/>
      <c r="K102" s="17"/>
    </row>
    <row r="103" spans="2:11" x14ac:dyDescent="0.3">
      <c r="B103" s="13"/>
      <c r="C103" s="6">
        <v>3</v>
      </c>
      <c r="D103" s="592"/>
      <c r="E103" s="593"/>
      <c r="F103" s="217"/>
      <c r="G103" s="220"/>
      <c r="H103" s="219">
        <v>0</v>
      </c>
      <c r="I103" s="594">
        <f>H103*G103</f>
        <v>0</v>
      </c>
      <c r="J103" s="595"/>
      <c r="K103" s="17"/>
    </row>
    <row r="104" spans="2:11" x14ac:dyDescent="0.3">
      <c r="B104" s="13"/>
      <c r="C104" s="6">
        <v>4</v>
      </c>
      <c r="D104" s="596"/>
      <c r="E104" s="597"/>
      <c r="F104" s="217"/>
      <c r="G104" s="220"/>
      <c r="H104" s="219">
        <v>0</v>
      </c>
      <c r="I104" s="594">
        <f>H104*G104</f>
        <v>0</v>
      </c>
      <c r="J104" s="595"/>
      <c r="K104" s="17"/>
    </row>
    <row r="105" spans="2:11" x14ac:dyDescent="0.3">
      <c r="B105" s="13"/>
      <c r="C105" s="6">
        <v>5</v>
      </c>
      <c r="D105" s="592"/>
      <c r="E105" s="593"/>
      <c r="F105" s="217"/>
      <c r="G105" s="220"/>
      <c r="H105" s="219">
        <v>0</v>
      </c>
      <c r="I105" s="607">
        <f t="shared" ref="I105:I127" si="29">H105*G105</f>
        <v>0</v>
      </c>
      <c r="J105" s="608"/>
      <c r="K105" s="17"/>
    </row>
    <row r="106" spans="2:11" x14ac:dyDescent="0.3">
      <c r="B106" s="13"/>
      <c r="C106" s="6">
        <v>6</v>
      </c>
      <c r="D106" s="592"/>
      <c r="E106" s="593"/>
      <c r="F106" s="217"/>
      <c r="G106" s="220"/>
      <c r="H106" s="219">
        <v>0</v>
      </c>
      <c r="I106" s="594">
        <f t="shared" si="29"/>
        <v>0</v>
      </c>
      <c r="J106" s="595"/>
      <c r="K106" s="17"/>
    </row>
    <row r="107" spans="2:11" ht="15.9" hidden="1" customHeight="1" x14ac:dyDescent="0.3">
      <c r="B107" s="13"/>
      <c r="C107" s="6">
        <v>7</v>
      </c>
      <c r="D107" s="596"/>
      <c r="E107" s="597"/>
      <c r="F107" s="217"/>
      <c r="G107" s="220"/>
      <c r="H107" s="219">
        <v>0</v>
      </c>
      <c r="I107" s="594">
        <f t="shared" si="29"/>
        <v>0</v>
      </c>
      <c r="J107" s="595"/>
      <c r="K107" s="17"/>
    </row>
    <row r="108" spans="2:11" hidden="1" x14ac:dyDescent="0.3">
      <c r="B108" s="13"/>
      <c r="C108" s="6">
        <v>8</v>
      </c>
      <c r="D108" s="592"/>
      <c r="E108" s="593"/>
      <c r="F108" s="217"/>
      <c r="G108" s="220"/>
      <c r="H108" s="219">
        <v>0</v>
      </c>
      <c r="I108" s="594">
        <f t="shared" si="29"/>
        <v>0</v>
      </c>
      <c r="J108" s="595"/>
      <c r="K108" s="17"/>
    </row>
    <row r="109" spans="2:11" hidden="1" x14ac:dyDescent="0.3">
      <c r="B109" s="13"/>
      <c r="C109" s="6">
        <v>9</v>
      </c>
      <c r="D109" s="592"/>
      <c r="E109" s="593"/>
      <c r="F109" s="217"/>
      <c r="G109" s="220"/>
      <c r="H109" s="219">
        <v>0</v>
      </c>
      <c r="I109" s="607">
        <f t="shared" si="29"/>
        <v>0</v>
      </c>
      <c r="J109" s="608"/>
      <c r="K109" s="17"/>
    </row>
    <row r="110" spans="2:11" hidden="1" x14ac:dyDescent="0.3">
      <c r="B110" s="13"/>
      <c r="C110" s="6">
        <v>10</v>
      </c>
      <c r="D110" s="596"/>
      <c r="E110" s="597"/>
      <c r="F110" s="217"/>
      <c r="G110" s="220"/>
      <c r="H110" s="219">
        <v>0</v>
      </c>
      <c r="I110" s="594">
        <f t="shared" si="29"/>
        <v>0</v>
      </c>
      <c r="J110" s="595"/>
      <c r="K110" s="17"/>
    </row>
    <row r="111" spans="2:11" hidden="1" x14ac:dyDescent="0.3">
      <c r="B111" s="13"/>
      <c r="C111" s="6">
        <v>11</v>
      </c>
      <c r="D111" s="592"/>
      <c r="E111" s="593"/>
      <c r="F111" s="217"/>
      <c r="G111" s="220"/>
      <c r="H111" s="219">
        <v>0</v>
      </c>
      <c r="I111" s="594">
        <f t="shared" si="29"/>
        <v>0</v>
      </c>
      <c r="J111" s="595"/>
      <c r="K111" s="17"/>
    </row>
    <row r="112" spans="2:11" hidden="1" x14ac:dyDescent="0.3">
      <c r="B112" s="13"/>
      <c r="C112" s="6">
        <v>12</v>
      </c>
      <c r="D112" s="596"/>
      <c r="E112" s="597"/>
      <c r="F112" s="217"/>
      <c r="G112" s="220"/>
      <c r="H112" s="219">
        <v>0</v>
      </c>
      <c r="I112" s="594">
        <f t="shared" si="29"/>
        <v>0</v>
      </c>
      <c r="J112" s="595"/>
      <c r="K112" s="17"/>
    </row>
    <row r="113" spans="2:11" hidden="1" x14ac:dyDescent="0.3">
      <c r="B113" s="13"/>
      <c r="C113" s="6">
        <v>16</v>
      </c>
      <c r="D113" s="596"/>
      <c r="E113" s="597"/>
      <c r="F113" s="217"/>
      <c r="G113" s="220"/>
      <c r="H113" s="219">
        <v>0</v>
      </c>
      <c r="I113" s="594">
        <f t="shared" si="29"/>
        <v>0</v>
      </c>
      <c r="J113" s="595"/>
      <c r="K113" s="17"/>
    </row>
    <row r="114" spans="2:11" hidden="1" x14ac:dyDescent="0.3">
      <c r="B114" s="13"/>
      <c r="C114" s="6">
        <v>17</v>
      </c>
      <c r="D114" s="592"/>
      <c r="E114" s="593"/>
      <c r="F114" s="217"/>
      <c r="G114" s="220"/>
      <c r="H114" s="219">
        <v>0</v>
      </c>
      <c r="I114" s="607">
        <f t="shared" si="29"/>
        <v>0</v>
      </c>
      <c r="J114" s="608"/>
      <c r="K114" s="17"/>
    </row>
    <row r="115" spans="2:11" hidden="1" x14ac:dyDescent="0.3">
      <c r="B115" s="13"/>
      <c r="C115" s="6">
        <v>18</v>
      </c>
      <c r="D115" s="596"/>
      <c r="E115" s="597"/>
      <c r="F115" s="217"/>
      <c r="G115" s="220"/>
      <c r="H115" s="219">
        <v>0</v>
      </c>
      <c r="I115" s="594">
        <f t="shared" si="29"/>
        <v>0</v>
      </c>
      <c r="J115" s="595"/>
      <c r="K115" s="17"/>
    </row>
    <row r="116" spans="2:11" hidden="1" x14ac:dyDescent="0.3">
      <c r="B116" s="13"/>
      <c r="C116" s="6">
        <v>19</v>
      </c>
      <c r="D116" s="592"/>
      <c r="E116" s="593"/>
      <c r="F116" s="217"/>
      <c r="G116" s="220"/>
      <c r="H116" s="219">
        <v>0</v>
      </c>
      <c r="I116" s="594">
        <f t="shared" si="29"/>
        <v>0</v>
      </c>
      <c r="J116" s="595"/>
      <c r="K116" s="17"/>
    </row>
    <row r="117" spans="2:11" hidden="1" x14ac:dyDescent="0.3">
      <c r="B117" s="13"/>
      <c r="C117" s="6">
        <v>20</v>
      </c>
      <c r="D117" s="596"/>
      <c r="E117" s="597"/>
      <c r="F117" s="217"/>
      <c r="G117" s="220"/>
      <c r="H117" s="219">
        <v>0</v>
      </c>
      <c r="I117" s="594">
        <f t="shared" si="29"/>
        <v>0</v>
      </c>
      <c r="J117" s="595"/>
      <c r="K117" s="17"/>
    </row>
    <row r="118" spans="2:11" hidden="1" x14ac:dyDescent="0.3">
      <c r="B118" s="13"/>
      <c r="C118" s="6">
        <v>21</v>
      </c>
      <c r="D118" s="592"/>
      <c r="E118" s="593"/>
      <c r="F118" s="217"/>
      <c r="G118" s="220"/>
      <c r="H118" s="219">
        <v>0</v>
      </c>
      <c r="I118" s="607">
        <f t="shared" si="29"/>
        <v>0</v>
      </c>
      <c r="J118" s="608"/>
      <c r="K118" s="17"/>
    </row>
    <row r="119" spans="2:11" hidden="1" x14ac:dyDescent="0.3">
      <c r="B119" s="13"/>
      <c r="C119" s="6">
        <v>22</v>
      </c>
      <c r="D119" s="596"/>
      <c r="E119" s="597"/>
      <c r="F119" s="217"/>
      <c r="G119" s="220"/>
      <c r="H119" s="219">
        <v>0</v>
      </c>
      <c r="I119" s="594">
        <f t="shared" si="29"/>
        <v>0</v>
      </c>
      <c r="J119" s="595"/>
      <c r="K119" s="17"/>
    </row>
    <row r="120" spans="2:11" hidden="1" x14ac:dyDescent="0.3">
      <c r="B120" s="13"/>
      <c r="C120" s="6">
        <v>23</v>
      </c>
      <c r="D120" s="592"/>
      <c r="E120" s="593"/>
      <c r="F120" s="217"/>
      <c r="G120" s="220"/>
      <c r="H120" s="219">
        <v>0</v>
      </c>
      <c r="I120" s="594">
        <f t="shared" si="29"/>
        <v>0</v>
      </c>
      <c r="J120" s="595"/>
      <c r="K120" s="17"/>
    </row>
    <row r="121" spans="2:11" hidden="1" x14ac:dyDescent="0.3">
      <c r="B121" s="13"/>
      <c r="C121" s="6">
        <v>24</v>
      </c>
      <c r="D121" s="596"/>
      <c r="E121" s="597"/>
      <c r="F121" s="217"/>
      <c r="G121" s="220"/>
      <c r="H121" s="219">
        <v>0</v>
      </c>
      <c r="I121" s="594">
        <f t="shared" si="29"/>
        <v>0</v>
      </c>
      <c r="J121" s="595"/>
      <c r="K121" s="17"/>
    </row>
    <row r="122" spans="2:11" hidden="1" x14ac:dyDescent="0.3">
      <c r="B122" s="13"/>
      <c r="C122" s="6">
        <v>25</v>
      </c>
      <c r="D122" s="592"/>
      <c r="E122" s="593"/>
      <c r="F122" s="217"/>
      <c r="G122" s="220"/>
      <c r="H122" s="219">
        <v>0</v>
      </c>
      <c r="I122" s="607">
        <f t="shared" si="29"/>
        <v>0</v>
      </c>
      <c r="J122" s="608"/>
      <c r="K122" s="17"/>
    </row>
    <row r="123" spans="2:11" hidden="1" x14ac:dyDescent="0.3">
      <c r="B123" s="13"/>
      <c r="C123" s="6">
        <v>26</v>
      </c>
      <c r="D123" s="596"/>
      <c r="E123" s="597"/>
      <c r="F123" s="217"/>
      <c r="G123" s="220"/>
      <c r="H123" s="219">
        <v>0</v>
      </c>
      <c r="I123" s="594">
        <f t="shared" si="29"/>
        <v>0</v>
      </c>
      <c r="J123" s="595"/>
      <c r="K123" s="17"/>
    </row>
    <row r="124" spans="2:11" hidden="1" x14ac:dyDescent="0.3">
      <c r="B124" s="13"/>
      <c r="C124" s="6">
        <v>27</v>
      </c>
      <c r="D124" s="592"/>
      <c r="E124" s="593"/>
      <c r="F124" s="217"/>
      <c r="G124" s="220"/>
      <c r="H124" s="219">
        <v>0</v>
      </c>
      <c r="I124" s="594">
        <f t="shared" si="29"/>
        <v>0</v>
      </c>
      <c r="J124" s="595"/>
      <c r="K124" s="17"/>
    </row>
    <row r="125" spans="2:11" hidden="1" x14ac:dyDescent="0.3">
      <c r="B125" s="13"/>
      <c r="C125" s="6">
        <v>28</v>
      </c>
      <c r="D125" s="596"/>
      <c r="E125" s="597"/>
      <c r="F125" s="217"/>
      <c r="G125" s="220"/>
      <c r="H125" s="219">
        <v>0</v>
      </c>
      <c r="I125" s="594">
        <f t="shared" si="29"/>
        <v>0</v>
      </c>
      <c r="J125" s="595"/>
      <c r="K125" s="17"/>
    </row>
    <row r="126" spans="2:11" hidden="1" x14ac:dyDescent="0.3">
      <c r="B126" s="13"/>
      <c r="C126" s="6">
        <v>29</v>
      </c>
      <c r="D126" s="592"/>
      <c r="E126" s="593"/>
      <c r="F126" s="217"/>
      <c r="G126" s="220"/>
      <c r="H126" s="219">
        <v>0</v>
      </c>
      <c r="I126" s="607">
        <f>H126*G126</f>
        <v>0</v>
      </c>
      <c r="J126" s="608"/>
      <c r="K126" s="17"/>
    </row>
    <row r="127" spans="2:11" hidden="1" x14ac:dyDescent="0.3">
      <c r="B127" s="13"/>
      <c r="C127" s="6">
        <v>30</v>
      </c>
      <c r="D127" s="596"/>
      <c r="E127" s="597"/>
      <c r="F127" s="217"/>
      <c r="G127" s="220"/>
      <c r="H127" s="219">
        <v>0</v>
      </c>
      <c r="I127" s="594">
        <f t="shared" si="29"/>
        <v>0</v>
      </c>
      <c r="J127" s="595"/>
      <c r="K127" s="17"/>
    </row>
    <row r="128" spans="2:11" x14ac:dyDescent="0.3">
      <c r="B128" s="13"/>
      <c r="C128" s="23"/>
      <c r="D128" s="23" t="s">
        <v>98</v>
      </c>
      <c r="E128" s="23"/>
      <c r="F128" s="23"/>
      <c r="G128" s="23"/>
      <c r="H128" s="23"/>
      <c r="I128" s="659">
        <f>SUM(I101:J127)</f>
        <v>0</v>
      </c>
      <c r="J128" s="659"/>
      <c r="K128" s="17"/>
    </row>
    <row r="129" spans="2:11" ht="12" customHeight="1" x14ac:dyDescent="0.3">
      <c r="B129" s="24"/>
      <c r="C129" s="25"/>
      <c r="D129" s="25"/>
      <c r="E129" s="25"/>
      <c r="F129" s="25"/>
      <c r="G129" s="25"/>
      <c r="H129" s="25"/>
      <c r="I129" s="25"/>
      <c r="J129" s="25"/>
      <c r="K129" s="26"/>
    </row>
    <row r="130" spans="2:11" ht="12" customHeight="1" x14ac:dyDescent="0.3"/>
    <row r="131" spans="2:11" ht="12" customHeight="1" x14ac:dyDescent="0.4">
      <c r="B131" s="9"/>
      <c r="C131" s="10"/>
      <c r="D131" s="11"/>
      <c r="E131" s="10"/>
      <c r="F131" s="10"/>
      <c r="G131" s="10"/>
      <c r="H131" s="10"/>
      <c r="I131" s="10"/>
      <c r="J131" s="10"/>
      <c r="K131" s="12"/>
    </row>
    <row r="132" spans="2:11" ht="15.6" x14ac:dyDescent="0.3">
      <c r="B132" s="13"/>
      <c r="C132" s="14"/>
      <c r="D132" s="15" t="s">
        <v>154</v>
      </c>
      <c r="E132" s="16"/>
      <c r="F132" s="16"/>
      <c r="G132" s="16"/>
      <c r="H132" s="16"/>
      <c r="I132" s="16"/>
      <c r="J132" s="16"/>
      <c r="K132" s="17"/>
    </row>
    <row r="133" spans="2:11" ht="12" customHeight="1" x14ac:dyDescent="0.3">
      <c r="B133" s="13"/>
      <c r="C133" s="18"/>
      <c r="D133" s="19"/>
      <c r="E133" s="18"/>
      <c r="F133" s="18"/>
      <c r="G133" s="18"/>
      <c r="H133" s="18"/>
      <c r="I133" s="18"/>
      <c r="J133" s="18"/>
      <c r="K133" s="17"/>
    </row>
    <row r="134" spans="2:11" x14ac:dyDescent="0.3">
      <c r="B134" s="13"/>
      <c r="C134" s="4"/>
      <c r="D134" s="606" t="s">
        <v>235</v>
      </c>
      <c r="E134" s="606"/>
      <c r="F134" s="360" t="s">
        <v>236</v>
      </c>
      <c r="G134" s="360" t="s">
        <v>94</v>
      </c>
      <c r="H134" s="360" t="s">
        <v>7</v>
      </c>
      <c r="I134" s="619" t="s">
        <v>9</v>
      </c>
      <c r="J134" s="620"/>
      <c r="K134" s="17"/>
    </row>
    <row r="135" spans="2:11" x14ac:dyDescent="0.3">
      <c r="B135" s="13"/>
      <c r="C135" s="6">
        <v>1</v>
      </c>
      <c r="D135" s="596" t="s">
        <v>237</v>
      </c>
      <c r="E135" s="597"/>
      <c r="F135" s="217"/>
      <c r="G135" s="218"/>
      <c r="H135" s="208"/>
      <c r="I135" s="607">
        <v>0</v>
      </c>
      <c r="J135" s="608"/>
      <c r="K135" s="17"/>
    </row>
    <row r="136" spans="2:11" x14ac:dyDescent="0.3">
      <c r="B136" s="13"/>
      <c r="C136" s="6">
        <v>2</v>
      </c>
      <c r="D136" s="592"/>
      <c r="E136" s="593"/>
      <c r="F136" s="217"/>
      <c r="G136" s="218"/>
      <c r="H136" s="208"/>
      <c r="I136" s="594">
        <f>H136*G136</f>
        <v>0</v>
      </c>
      <c r="J136" s="595"/>
      <c r="K136" s="17"/>
    </row>
    <row r="137" spans="2:11" x14ac:dyDescent="0.3">
      <c r="B137" s="13"/>
      <c r="C137" s="6">
        <v>3</v>
      </c>
      <c r="D137" s="592"/>
      <c r="E137" s="593"/>
      <c r="F137" s="217"/>
      <c r="G137" s="218"/>
      <c r="H137" s="208"/>
      <c r="I137" s="594">
        <f>H137*G137</f>
        <v>0</v>
      </c>
      <c r="J137" s="595"/>
      <c r="K137" s="17"/>
    </row>
    <row r="138" spans="2:11" hidden="1" x14ac:dyDescent="0.3">
      <c r="B138" s="13"/>
      <c r="C138" s="6">
        <v>4</v>
      </c>
      <c r="D138" s="596"/>
      <c r="E138" s="597"/>
      <c r="F138" s="217"/>
      <c r="G138" s="218"/>
      <c r="H138" s="208"/>
      <c r="I138" s="594">
        <f>H138*G138</f>
        <v>0</v>
      </c>
      <c r="J138" s="595"/>
      <c r="K138" s="17"/>
    </row>
    <row r="139" spans="2:11" hidden="1" x14ac:dyDescent="0.3">
      <c r="B139" s="13"/>
      <c r="C139" s="6">
        <v>5</v>
      </c>
      <c r="D139" s="592"/>
      <c r="E139" s="593"/>
      <c r="F139" s="217"/>
      <c r="G139" s="218"/>
      <c r="H139" s="208"/>
      <c r="I139" s="607">
        <f t="shared" ref="I139:I144" si="30">H139*G139</f>
        <v>0</v>
      </c>
      <c r="J139" s="608"/>
      <c r="K139" s="17"/>
    </row>
    <row r="140" spans="2:11" hidden="1" x14ac:dyDescent="0.3">
      <c r="B140" s="13"/>
      <c r="C140" s="6">
        <v>6</v>
      </c>
      <c r="D140" s="592"/>
      <c r="E140" s="593"/>
      <c r="F140" s="305"/>
      <c r="G140" s="218"/>
      <c r="H140" s="208"/>
      <c r="I140" s="594">
        <f t="shared" si="30"/>
        <v>0</v>
      </c>
      <c r="J140" s="595"/>
      <c r="K140" s="17"/>
    </row>
    <row r="141" spans="2:11" hidden="1" x14ac:dyDescent="0.3">
      <c r="B141" s="13"/>
      <c r="C141" s="6">
        <v>7</v>
      </c>
      <c r="D141" s="596"/>
      <c r="E141" s="597"/>
      <c r="F141" s="305"/>
      <c r="G141" s="218"/>
      <c r="H141" s="208"/>
      <c r="I141" s="594">
        <f t="shared" si="30"/>
        <v>0</v>
      </c>
      <c r="J141" s="595"/>
      <c r="K141" s="17"/>
    </row>
    <row r="142" spans="2:11" hidden="1" x14ac:dyDescent="0.3">
      <c r="B142" s="13"/>
      <c r="C142" s="6">
        <v>8</v>
      </c>
      <c r="D142" s="592"/>
      <c r="E142" s="593"/>
      <c r="F142" s="305"/>
      <c r="G142" s="218"/>
      <c r="H142" s="208"/>
      <c r="I142" s="594">
        <f t="shared" si="30"/>
        <v>0</v>
      </c>
      <c r="J142" s="595"/>
      <c r="K142" s="17"/>
    </row>
    <row r="143" spans="2:11" hidden="1" x14ac:dyDescent="0.3">
      <c r="B143" s="13"/>
      <c r="C143" s="6">
        <v>9</v>
      </c>
      <c r="D143" s="592"/>
      <c r="E143" s="593"/>
      <c r="F143" s="305"/>
      <c r="G143" s="218"/>
      <c r="H143" s="208"/>
      <c r="I143" s="607">
        <f t="shared" si="30"/>
        <v>0</v>
      </c>
      <c r="J143" s="608"/>
      <c r="K143" s="17"/>
    </row>
    <row r="144" spans="2:11" hidden="1" x14ac:dyDescent="0.3">
      <c r="B144" s="13"/>
      <c r="C144" s="6">
        <v>10</v>
      </c>
      <c r="D144" s="596"/>
      <c r="E144" s="597"/>
      <c r="F144" s="305"/>
      <c r="G144" s="218"/>
      <c r="H144" s="208"/>
      <c r="I144" s="594">
        <f t="shared" si="30"/>
        <v>0</v>
      </c>
      <c r="J144" s="595"/>
      <c r="K144" s="17"/>
    </row>
    <row r="145" spans="2:11" x14ac:dyDescent="0.3">
      <c r="B145" s="13"/>
      <c r="C145" s="141"/>
      <c r="D145" s="141" t="s">
        <v>238</v>
      </c>
      <c r="E145" s="141"/>
      <c r="F145" s="141"/>
      <c r="G145" s="141"/>
      <c r="H145" s="141"/>
      <c r="I145" s="659">
        <f>SUM(I135:J144)</f>
        <v>0</v>
      </c>
      <c r="J145" s="659"/>
      <c r="K145" s="17"/>
    </row>
    <row r="146" spans="2:11" ht="12" customHeight="1" x14ac:dyDescent="0.3">
      <c r="B146" s="24"/>
      <c r="C146" s="89"/>
      <c r="D146" s="89"/>
      <c r="E146" s="89"/>
      <c r="F146" s="89"/>
      <c r="G146" s="89"/>
      <c r="H146" s="89"/>
      <c r="I146" s="89"/>
      <c r="J146" s="89"/>
      <c r="K146" s="26"/>
    </row>
    <row r="147" spans="2:11" ht="12" customHeight="1" x14ac:dyDescent="0.3">
      <c r="C147" s="1"/>
      <c r="D147" s="1"/>
      <c r="E147" s="1"/>
      <c r="F147" s="1"/>
      <c r="G147" s="1"/>
      <c r="H147" s="1"/>
      <c r="I147" s="1"/>
      <c r="J147" s="1"/>
      <c r="K147" s="1"/>
    </row>
    <row r="148" spans="2:11" ht="12" customHeight="1" x14ac:dyDescent="0.4">
      <c r="B148" s="9"/>
      <c r="C148" s="10"/>
      <c r="D148" s="11"/>
      <c r="E148" s="10"/>
      <c r="F148" s="10"/>
      <c r="G148" s="10"/>
      <c r="H148" s="10"/>
      <c r="I148" s="10"/>
      <c r="J148" s="10"/>
      <c r="K148" s="12"/>
    </row>
    <row r="149" spans="2:11" ht="15.6" x14ac:dyDescent="0.3">
      <c r="B149" s="13"/>
      <c r="C149" s="14"/>
      <c r="D149" s="15" t="s">
        <v>239</v>
      </c>
      <c r="E149" s="16"/>
      <c r="F149" s="16"/>
      <c r="G149" s="16"/>
      <c r="H149" s="16"/>
      <c r="I149" s="16"/>
      <c r="J149" s="16"/>
      <c r="K149" s="17"/>
    </row>
    <row r="150" spans="2:11" ht="12" customHeight="1" x14ac:dyDescent="0.3">
      <c r="B150" s="13"/>
      <c r="C150" s="18"/>
      <c r="D150" s="19"/>
      <c r="E150" s="18"/>
      <c r="F150" s="18"/>
      <c r="G150" s="18"/>
      <c r="H150" s="18"/>
      <c r="I150" s="18"/>
      <c r="J150" s="18"/>
      <c r="K150" s="17"/>
    </row>
    <row r="151" spans="2:11" x14ac:dyDescent="0.3">
      <c r="B151" s="13"/>
      <c r="C151" s="4"/>
      <c r="D151" s="606" t="s">
        <v>240</v>
      </c>
      <c r="E151" s="606"/>
      <c r="F151" s="360" t="s">
        <v>241</v>
      </c>
      <c r="G151" s="360" t="s">
        <v>94</v>
      </c>
      <c r="H151" s="360" t="s">
        <v>7</v>
      </c>
      <c r="I151" s="619" t="s">
        <v>9</v>
      </c>
      <c r="J151" s="620"/>
      <c r="K151" s="17"/>
    </row>
    <row r="152" spans="2:11" x14ac:dyDescent="0.3">
      <c r="B152" s="13"/>
      <c r="C152" s="6">
        <v>1</v>
      </c>
      <c r="D152" s="596"/>
      <c r="E152" s="597"/>
      <c r="F152" s="207"/>
      <c r="G152" s="220"/>
      <c r="H152" s="208"/>
      <c r="I152" s="607">
        <f>H152*G152</f>
        <v>0</v>
      </c>
      <c r="J152" s="608"/>
      <c r="K152" s="17"/>
    </row>
    <row r="153" spans="2:11" x14ac:dyDescent="0.3">
      <c r="B153" s="13"/>
      <c r="C153" s="6">
        <v>2</v>
      </c>
      <c r="D153" s="592"/>
      <c r="E153" s="593"/>
      <c r="F153" s="207"/>
      <c r="G153" s="220"/>
      <c r="H153" s="208"/>
      <c r="I153" s="594">
        <f>H153*G153</f>
        <v>0</v>
      </c>
      <c r="J153" s="595"/>
      <c r="K153" s="17"/>
    </row>
    <row r="154" spans="2:11" x14ac:dyDescent="0.3">
      <c r="B154" s="13"/>
      <c r="C154" s="6">
        <v>3</v>
      </c>
      <c r="D154" s="592"/>
      <c r="E154" s="593"/>
      <c r="F154" s="207"/>
      <c r="G154" s="220"/>
      <c r="H154" s="208"/>
      <c r="I154" s="594">
        <f>H154*G154</f>
        <v>0</v>
      </c>
      <c r="J154" s="595"/>
      <c r="K154" s="17"/>
    </row>
    <row r="155" spans="2:11" x14ac:dyDescent="0.3">
      <c r="B155" s="13"/>
      <c r="C155" s="6">
        <v>4</v>
      </c>
      <c r="D155" s="592"/>
      <c r="E155" s="593"/>
      <c r="F155" s="207"/>
      <c r="G155" s="220"/>
      <c r="H155" s="208"/>
      <c r="I155" s="607">
        <f t="shared" ref="I155:I161" si="31">H155*G155</f>
        <v>0</v>
      </c>
      <c r="J155" s="608"/>
      <c r="K155" s="17"/>
    </row>
    <row r="156" spans="2:11" hidden="1" x14ac:dyDescent="0.3">
      <c r="B156" s="13"/>
      <c r="C156" s="6">
        <v>5</v>
      </c>
      <c r="D156" s="592"/>
      <c r="E156" s="593"/>
      <c r="F156" s="207"/>
      <c r="G156" s="220"/>
      <c r="H156" s="208"/>
      <c r="I156" s="594">
        <f t="shared" si="31"/>
        <v>0</v>
      </c>
      <c r="J156" s="595"/>
      <c r="K156" s="17"/>
    </row>
    <row r="157" spans="2:11" hidden="1" x14ac:dyDescent="0.3">
      <c r="B157" s="13"/>
      <c r="C157" s="6">
        <v>6</v>
      </c>
      <c r="D157" s="662"/>
      <c r="E157" s="663"/>
      <c r="F157" s="221"/>
      <c r="G157" s="220"/>
      <c r="H157" s="208"/>
      <c r="I157" s="594">
        <f t="shared" si="31"/>
        <v>0</v>
      </c>
      <c r="J157" s="595"/>
      <c r="K157" s="17"/>
    </row>
    <row r="158" spans="2:11" hidden="1" x14ac:dyDescent="0.3">
      <c r="B158" s="13"/>
      <c r="C158" s="6">
        <v>7</v>
      </c>
      <c r="D158" s="662"/>
      <c r="E158" s="663"/>
      <c r="F158" s="221"/>
      <c r="G158" s="220"/>
      <c r="H158" s="208"/>
      <c r="I158" s="607">
        <f t="shared" si="31"/>
        <v>0</v>
      </c>
      <c r="J158" s="608"/>
      <c r="K158" s="17"/>
    </row>
    <row r="159" spans="2:11" hidden="1" x14ac:dyDescent="0.3">
      <c r="B159" s="13"/>
      <c r="C159" s="6">
        <v>8</v>
      </c>
      <c r="D159" s="662"/>
      <c r="E159" s="663"/>
      <c r="F159" s="221"/>
      <c r="G159" s="220"/>
      <c r="H159" s="208"/>
      <c r="I159" s="594">
        <f t="shared" si="31"/>
        <v>0</v>
      </c>
      <c r="J159" s="595"/>
      <c r="K159" s="17"/>
    </row>
    <row r="160" spans="2:11" hidden="1" x14ac:dyDescent="0.3">
      <c r="B160" s="13"/>
      <c r="C160" s="6">
        <v>9</v>
      </c>
      <c r="D160" s="662"/>
      <c r="E160" s="663"/>
      <c r="F160" s="221"/>
      <c r="G160" s="220"/>
      <c r="H160" s="208"/>
      <c r="I160" s="594">
        <f t="shared" si="31"/>
        <v>0</v>
      </c>
      <c r="J160" s="595"/>
      <c r="K160" s="17"/>
    </row>
    <row r="161" spans="2:11" hidden="1" x14ac:dyDescent="0.3">
      <c r="B161" s="13"/>
      <c r="C161" s="6">
        <v>10</v>
      </c>
      <c r="D161" s="662"/>
      <c r="E161" s="663"/>
      <c r="F161" s="221"/>
      <c r="G161" s="220"/>
      <c r="H161" s="208"/>
      <c r="I161" s="607">
        <f t="shared" si="31"/>
        <v>0</v>
      </c>
      <c r="J161" s="608"/>
      <c r="K161" s="17"/>
    </row>
    <row r="162" spans="2:11" x14ac:dyDescent="0.3">
      <c r="B162" s="13"/>
      <c r="C162" s="22"/>
      <c r="D162" s="23" t="s">
        <v>242</v>
      </c>
      <c r="E162" s="23"/>
      <c r="F162" s="23"/>
      <c r="G162" s="23"/>
      <c r="H162" s="23"/>
      <c r="I162" s="659">
        <f>SUM(I152:J161)</f>
        <v>0</v>
      </c>
      <c r="J162" s="659"/>
      <c r="K162" s="17"/>
    </row>
    <row r="163" spans="2:11" ht="12" customHeight="1" x14ac:dyDescent="0.3">
      <c r="B163" s="24"/>
      <c r="C163" s="89"/>
      <c r="D163" s="89"/>
      <c r="E163" s="89"/>
      <c r="F163" s="89"/>
      <c r="G163" s="89"/>
      <c r="H163" s="89"/>
      <c r="I163" s="89"/>
      <c r="J163" s="89"/>
      <c r="K163" s="26"/>
    </row>
    <row r="164" spans="2:11" ht="12" customHeight="1" x14ac:dyDescent="0.3">
      <c r="C164" s="1"/>
      <c r="D164" s="1"/>
      <c r="E164" s="1"/>
      <c r="F164" s="1"/>
      <c r="G164" s="1"/>
      <c r="H164" s="1"/>
      <c r="I164" s="1"/>
      <c r="J164" s="1"/>
      <c r="K164" s="1"/>
    </row>
    <row r="165" spans="2:11" ht="12" customHeight="1" x14ac:dyDescent="0.4">
      <c r="B165" s="9"/>
      <c r="C165" s="10"/>
      <c r="D165" s="11"/>
      <c r="E165" s="10"/>
      <c r="F165" s="10"/>
      <c r="G165" s="10"/>
      <c r="H165" s="10"/>
      <c r="I165" s="10"/>
      <c r="J165" s="10"/>
      <c r="K165" s="12"/>
    </row>
    <row r="166" spans="2:11" ht="15.6" x14ac:dyDescent="0.3">
      <c r="B166" s="13"/>
      <c r="C166" s="14"/>
      <c r="D166" s="15" t="s">
        <v>243</v>
      </c>
      <c r="E166" s="16"/>
      <c r="F166" s="16"/>
      <c r="G166" s="16"/>
      <c r="H166" s="16"/>
      <c r="I166" s="16"/>
      <c r="J166" s="16"/>
      <c r="K166" s="17"/>
    </row>
    <row r="167" spans="2:11" ht="12" customHeight="1" x14ac:dyDescent="0.3">
      <c r="B167" s="13"/>
      <c r="C167" s="18"/>
      <c r="D167" s="19"/>
      <c r="E167" s="18"/>
      <c r="F167" s="18"/>
      <c r="G167" s="18"/>
      <c r="H167" s="18"/>
      <c r="I167" s="18"/>
      <c r="J167" s="18"/>
      <c r="K167" s="17"/>
    </row>
    <row r="168" spans="2:11" x14ac:dyDescent="0.3">
      <c r="B168" s="13"/>
      <c r="C168" s="4"/>
      <c r="D168" s="606" t="s">
        <v>3</v>
      </c>
      <c r="E168" s="606"/>
      <c r="F168" s="222" t="s">
        <v>244</v>
      </c>
      <c r="G168" s="222" t="s">
        <v>94</v>
      </c>
      <c r="H168" s="222" t="s">
        <v>7</v>
      </c>
      <c r="I168" s="619" t="s">
        <v>9</v>
      </c>
      <c r="J168" s="620"/>
      <c r="K168" s="17"/>
    </row>
    <row r="169" spans="2:11" x14ac:dyDescent="0.3">
      <c r="B169" s="13"/>
      <c r="C169" s="6">
        <v>1</v>
      </c>
      <c r="D169" s="596"/>
      <c r="E169" s="597"/>
      <c r="F169" s="207"/>
      <c r="G169" s="218"/>
      <c r="H169" s="208"/>
      <c r="I169" s="633">
        <f>H169*G169</f>
        <v>0</v>
      </c>
      <c r="J169" s="634"/>
      <c r="K169" s="17"/>
    </row>
    <row r="170" spans="2:11" x14ac:dyDescent="0.3">
      <c r="B170" s="13"/>
      <c r="C170" s="6">
        <v>2</v>
      </c>
      <c r="D170" s="592"/>
      <c r="E170" s="593"/>
      <c r="F170" s="207"/>
      <c r="G170" s="218"/>
      <c r="H170" s="208"/>
      <c r="I170" s="631">
        <f>H170*G170</f>
        <v>0</v>
      </c>
      <c r="J170" s="632"/>
      <c r="K170" s="17"/>
    </row>
    <row r="171" spans="2:11" x14ac:dyDescent="0.3">
      <c r="B171" s="13"/>
      <c r="C171" s="6">
        <v>3</v>
      </c>
      <c r="D171" s="592"/>
      <c r="E171" s="593"/>
      <c r="F171" s="207"/>
      <c r="G171" s="218"/>
      <c r="H171" s="208"/>
      <c r="I171" s="631">
        <f>H171*G171</f>
        <v>0</v>
      </c>
      <c r="J171" s="632"/>
      <c r="K171" s="17"/>
    </row>
    <row r="172" spans="2:11" x14ac:dyDescent="0.3">
      <c r="B172" s="13"/>
      <c r="C172" s="6">
        <v>4</v>
      </c>
      <c r="D172" s="592"/>
      <c r="E172" s="593"/>
      <c r="F172" s="207"/>
      <c r="G172" s="218"/>
      <c r="H172" s="208"/>
      <c r="I172" s="633">
        <f>H172*G172</f>
        <v>0</v>
      </c>
      <c r="J172" s="634"/>
      <c r="K172" s="17"/>
    </row>
    <row r="173" spans="2:11" x14ac:dyDescent="0.3">
      <c r="B173" s="13"/>
      <c r="C173" s="6">
        <v>5</v>
      </c>
      <c r="D173" s="592"/>
      <c r="E173" s="593"/>
      <c r="F173" s="207"/>
      <c r="G173" s="218"/>
      <c r="H173" s="208"/>
      <c r="I173" s="631">
        <f t="shared" ref="I173:I178" si="32">H173*G173</f>
        <v>0</v>
      </c>
      <c r="J173" s="632"/>
      <c r="K173" s="17"/>
    </row>
    <row r="174" spans="2:11" hidden="1" x14ac:dyDescent="0.3">
      <c r="B174" s="13"/>
      <c r="C174" s="6">
        <v>6</v>
      </c>
      <c r="D174" s="625"/>
      <c r="E174" s="626"/>
      <c r="F174" s="221"/>
      <c r="G174" s="218"/>
      <c r="H174" s="208"/>
      <c r="I174" s="631">
        <f t="shared" si="32"/>
        <v>0</v>
      </c>
      <c r="J174" s="632"/>
      <c r="K174" s="17"/>
    </row>
    <row r="175" spans="2:11" hidden="1" x14ac:dyDescent="0.3">
      <c r="B175" s="13"/>
      <c r="C175" s="6">
        <v>7</v>
      </c>
      <c r="D175" s="625"/>
      <c r="E175" s="626"/>
      <c r="F175" s="221"/>
      <c r="G175" s="218"/>
      <c r="H175" s="208"/>
      <c r="I175" s="633">
        <f t="shared" si="32"/>
        <v>0</v>
      </c>
      <c r="J175" s="634"/>
      <c r="K175" s="17"/>
    </row>
    <row r="176" spans="2:11" hidden="1" x14ac:dyDescent="0.3">
      <c r="B176" s="13"/>
      <c r="C176" s="6">
        <v>8</v>
      </c>
      <c r="D176" s="625"/>
      <c r="E176" s="626"/>
      <c r="F176" s="221"/>
      <c r="G176" s="218"/>
      <c r="H176" s="208"/>
      <c r="I176" s="631">
        <f t="shared" si="32"/>
        <v>0</v>
      </c>
      <c r="J176" s="632"/>
      <c r="K176" s="17"/>
    </row>
    <row r="177" spans="2:11" hidden="1" x14ac:dyDescent="0.3">
      <c r="B177" s="13"/>
      <c r="C177" s="6">
        <v>9</v>
      </c>
      <c r="D177" s="625"/>
      <c r="E177" s="626"/>
      <c r="F177" s="221"/>
      <c r="G177" s="218"/>
      <c r="H177" s="208"/>
      <c r="I177" s="631">
        <f t="shared" si="32"/>
        <v>0</v>
      </c>
      <c r="J177" s="632"/>
      <c r="K177" s="17"/>
    </row>
    <row r="178" spans="2:11" hidden="1" x14ac:dyDescent="0.3">
      <c r="B178" s="13"/>
      <c r="C178" s="6">
        <v>10</v>
      </c>
      <c r="D178" s="625"/>
      <c r="E178" s="626"/>
      <c r="F178" s="221"/>
      <c r="G178" s="218"/>
      <c r="H178" s="208"/>
      <c r="I178" s="633">
        <f t="shared" si="32"/>
        <v>0</v>
      </c>
      <c r="J178" s="634"/>
      <c r="K178" s="17"/>
    </row>
    <row r="179" spans="2:11" x14ac:dyDescent="0.3">
      <c r="B179" s="13"/>
      <c r="C179" s="22"/>
      <c r="D179" s="23" t="s">
        <v>245</v>
      </c>
      <c r="E179" s="23"/>
      <c r="F179" s="23"/>
      <c r="G179" s="23"/>
      <c r="H179" s="23"/>
      <c r="I179" s="659">
        <f>SUM(I169:J178)</f>
        <v>0</v>
      </c>
      <c r="J179" s="659"/>
      <c r="K179" s="17"/>
    </row>
    <row r="180" spans="2:11" ht="12" customHeight="1" x14ac:dyDescent="0.3">
      <c r="B180" s="24"/>
      <c r="C180" s="89"/>
      <c r="D180" s="89"/>
      <c r="E180" s="89"/>
      <c r="F180" s="89"/>
      <c r="G180" s="89"/>
      <c r="H180" s="89"/>
      <c r="I180" s="89"/>
      <c r="J180" s="89"/>
      <c r="K180" s="26"/>
    </row>
    <row r="181" spans="2:11" ht="12" customHeight="1" x14ac:dyDescent="0.3">
      <c r="C181" s="1"/>
      <c r="D181" s="1"/>
      <c r="E181" s="1"/>
      <c r="F181" s="1"/>
      <c r="G181" s="1"/>
      <c r="H181" s="1"/>
      <c r="I181" s="1"/>
      <c r="J181" s="1"/>
      <c r="K181" s="1"/>
    </row>
    <row r="182" spans="2:11" ht="12" customHeight="1" x14ac:dyDescent="0.4">
      <c r="B182" s="9"/>
      <c r="C182" s="10"/>
      <c r="D182" s="11"/>
      <c r="E182" s="10"/>
      <c r="F182" s="10"/>
      <c r="G182" s="10"/>
      <c r="H182" s="10"/>
      <c r="I182" s="10"/>
      <c r="J182" s="10"/>
      <c r="K182" s="12"/>
    </row>
    <row r="183" spans="2:11" ht="15.6" x14ac:dyDescent="0.3">
      <c r="B183" s="13"/>
      <c r="C183" s="59"/>
      <c r="D183" s="60" t="s">
        <v>10</v>
      </c>
      <c r="E183" s="61"/>
      <c r="F183" s="61"/>
      <c r="G183" s="61"/>
      <c r="H183" s="61"/>
      <c r="I183" s="61"/>
      <c r="J183" s="65">
        <f>I94</f>
        <v>0</v>
      </c>
      <c r="K183" s="17"/>
    </row>
    <row r="184" spans="2:11" ht="6" customHeight="1" x14ac:dyDescent="0.3">
      <c r="B184" s="13"/>
      <c r="C184" s="20"/>
      <c r="D184" s="20"/>
      <c r="E184" s="20"/>
      <c r="F184" s="20"/>
      <c r="G184" s="20"/>
      <c r="H184" s="20"/>
      <c r="I184" s="20"/>
      <c r="J184" s="21"/>
      <c r="K184" s="17"/>
    </row>
    <row r="185" spans="2:11" ht="15.6" x14ac:dyDescent="0.3">
      <c r="B185" s="13"/>
      <c r="C185" s="59"/>
      <c r="D185" s="60" t="s">
        <v>98</v>
      </c>
      <c r="E185" s="61"/>
      <c r="F185" s="61"/>
      <c r="G185" s="61"/>
      <c r="H185" s="61"/>
      <c r="I185" s="61"/>
      <c r="J185" s="65">
        <f>I128</f>
        <v>0</v>
      </c>
      <c r="K185" s="17"/>
    </row>
    <row r="186" spans="2:11" ht="6" customHeight="1" x14ac:dyDescent="0.3">
      <c r="B186" s="13"/>
      <c r="C186" s="20"/>
      <c r="D186" s="20"/>
      <c r="E186" s="20"/>
      <c r="F186" s="20"/>
      <c r="G186" s="20"/>
      <c r="H186" s="20"/>
      <c r="I186" s="20"/>
      <c r="J186" s="21"/>
      <c r="K186" s="17"/>
    </row>
    <row r="187" spans="2:11" ht="15.6" x14ac:dyDescent="0.3">
      <c r="B187" s="122"/>
      <c r="C187" s="123"/>
      <c r="D187" s="60" t="s">
        <v>238</v>
      </c>
      <c r="E187" s="123"/>
      <c r="F187" s="123"/>
      <c r="G187" s="123"/>
      <c r="H187" s="123"/>
      <c r="I187" s="123"/>
      <c r="J187" s="65">
        <f>I145</f>
        <v>0</v>
      </c>
      <c r="K187" s="124"/>
    </row>
    <row r="188" spans="2:11" ht="6" customHeight="1" x14ac:dyDescent="0.3">
      <c r="B188" s="122"/>
      <c r="C188" s="126"/>
      <c r="D188" s="126"/>
      <c r="E188" s="126"/>
      <c r="F188" s="126"/>
      <c r="G188" s="126"/>
      <c r="H188" s="126"/>
      <c r="I188" s="126"/>
      <c r="J188" s="21"/>
      <c r="K188" s="124"/>
    </row>
    <row r="189" spans="2:11" ht="15.6" x14ac:dyDescent="0.3">
      <c r="B189" s="122"/>
      <c r="C189" s="123"/>
      <c r="D189" s="60" t="s">
        <v>242</v>
      </c>
      <c r="E189" s="123"/>
      <c r="F189" s="123"/>
      <c r="G189" s="123"/>
      <c r="H189" s="123"/>
      <c r="I189" s="123"/>
      <c r="J189" s="65">
        <f>I162</f>
        <v>0</v>
      </c>
      <c r="K189" s="124"/>
    </row>
    <row r="190" spans="2:11" ht="6" customHeight="1" x14ac:dyDescent="0.3">
      <c r="B190" s="13"/>
      <c r="C190" s="20"/>
      <c r="D190" s="119"/>
      <c r="E190" s="20"/>
      <c r="F190" s="20"/>
      <c r="G190" s="20"/>
      <c r="H190" s="20"/>
      <c r="I190" s="20"/>
      <c r="J190" s="120"/>
      <c r="K190" s="17"/>
    </row>
    <row r="191" spans="2:11" ht="15.6" x14ac:dyDescent="0.3">
      <c r="B191" s="122"/>
      <c r="C191" s="123"/>
      <c r="D191" s="60" t="s">
        <v>245</v>
      </c>
      <c r="E191" s="123"/>
      <c r="F191" s="123"/>
      <c r="G191" s="123"/>
      <c r="H191" s="123"/>
      <c r="I191" s="123"/>
      <c r="J191" s="65">
        <f>I179</f>
        <v>0</v>
      </c>
      <c r="K191" s="124"/>
    </row>
    <row r="192" spans="2:11" ht="6" customHeight="1" x14ac:dyDescent="0.3">
      <c r="B192" s="13"/>
      <c r="C192" s="20"/>
      <c r="D192" s="20"/>
      <c r="E192" s="20"/>
      <c r="F192" s="20"/>
      <c r="G192" s="20"/>
      <c r="H192" s="20"/>
      <c r="I192" s="20"/>
      <c r="J192" s="120"/>
      <c r="K192" s="17"/>
    </row>
    <row r="193" spans="2:11" ht="15.6" x14ac:dyDescent="0.3">
      <c r="B193" s="13"/>
      <c r="C193" s="62"/>
      <c r="D193" s="63" t="s">
        <v>246</v>
      </c>
      <c r="E193" s="64"/>
      <c r="F193" s="64"/>
      <c r="G193" s="64"/>
      <c r="H193" s="64"/>
      <c r="I193" s="64"/>
      <c r="J193" s="66">
        <f>J183+J185+J187+J189+J191</f>
        <v>0</v>
      </c>
      <c r="K193" s="17"/>
    </row>
    <row r="194" spans="2:11" ht="12" customHeight="1" x14ac:dyDescent="0.3">
      <c r="B194" s="24"/>
      <c r="C194" s="25"/>
      <c r="D194" s="25"/>
      <c r="E194" s="25"/>
      <c r="F194" s="25"/>
      <c r="G194" s="25"/>
      <c r="H194" s="25"/>
      <c r="I194" s="25"/>
      <c r="J194" s="25"/>
      <c r="K194" s="26"/>
    </row>
    <row r="195" spans="2:11" ht="12" customHeight="1" x14ac:dyDescent="0.3"/>
    <row r="196" spans="2:11" ht="21" x14ac:dyDescent="0.4">
      <c r="B196" s="33"/>
      <c r="C196" s="34"/>
      <c r="D196" s="35" t="s">
        <v>247</v>
      </c>
      <c r="E196" s="34"/>
      <c r="F196" s="34"/>
      <c r="G196" s="34"/>
      <c r="H196" s="34"/>
      <c r="I196" s="34"/>
      <c r="J196" s="34"/>
      <c r="K196" s="36"/>
    </row>
    <row r="197" spans="2:11" ht="12" customHeight="1" x14ac:dyDescent="0.3"/>
    <row r="198" spans="2:11" ht="12" customHeight="1" x14ac:dyDescent="0.4">
      <c r="B198" s="9"/>
      <c r="C198" s="10"/>
      <c r="D198" s="11"/>
      <c r="E198" s="10"/>
      <c r="F198" s="10"/>
      <c r="G198" s="10"/>
      <c r="H198" s="10"/>
      <c r="I198" s="10"/>
      <c r="J198" s="10"/>
      <c r="K198" s="12"/>
    </row>
    <row r="199" spans="2:11" ht="15.6" x14ac:dyDescent="0.3">
      <c r="B199" s="13"/>
      <c r="C199" s="14"/>
      <c r="D199" s="372" t="s">
        <v>248</v>
      </c>
      <c r="E199" s="16"/>
      <c r="F199" s="16"/>
      <c r="G199" s="16"/>
      <c r="H199" s="16"/>
      <c r="I199" s="16"/>
      <c r="J199" s="16"/>
      <c r="K199" s="17"/>
    </row>
    <row r="200" spans="2:11" x14ac:dyDescent="0.3">
      <c r="B200" s="13"/>
      <c r="C200" s="20"/>
      <c r="D200" s="19" t="s">
        <v>249</v>
      </c>
      <c r="E200" s="630" t="str">
        <f>IF(D202="Personal Vehicle","*See References tab for mileage reimbursement resource",IF(D204="Personal Vehicle","*See References tab for mileage reimbursement resource",IF(D206="Personal Vehicle","*See References tab for mileage reimbursement resource",IF(D208="Personal Vehicle","*See References tab for mileage reimbursement resource",IF(D210="Personal Vehicle","*See References tab for mileage reimbursement resource"," ")))))</f>
        <v xml:space="preserve"> </v>
      </c>
      <c r="F200" s="630"/>
      <c r="G200" s="630"/>
      <c r="H200" s="630"/>
      <c r="I200" s="630"/>
      <c r="J200" s="630"/>
      <c r="K200" s="17"/>
    </row>
    <row r="201" spans="2:11" x14ac:dyDescent="0.3">
      <c r="B201" s="13"/>
      <c r="C201" s="43"/>
      <c r="D201" s="360" t="s">
        <v>250</v>
      </c>
      <c r="E201" s="67"/>
      <c r="F201" s="67"/>
      <c r="G201" s="67"/>
      <c r="H201" s="67"/>
      <c r="I201" s="67"/>
      <c r="J201" s="68"/>
      <c r="K201" s="17"/>
    </row>
    <row r="202" spans="2:11" x14ac:dyDescent="0.3">
      <c r="B202" s="13"/>
      <c r="C202" s="627">
        <v>1</v>
      </c>
      <c r="D202" s="628" t="s">
        <v>37</v>
      </c>
      <c r="E202" s="41" t="str">
        <f>VLOOKUP(D202,Lists!B4:H11,2,FALSE)</f>
        <v xml:space="preserve">   </v>
      </c>
      <c r="F202" s="41" t="str">
        <f>VLOOKUP(D202, Lists!B4:H11,3,FALSE)</f>
        <v xml:space="preserve">   </v>
      </c>
      <c r="G202" s="41" t="str">
        <f>VLOOKUP(D202, Lists!B4:H11, 4, FALSE)</f>
        <v xml:space="preserve">   </v>
      </c>
      <c r="H202" s="41" t="str">
        <f>VLOOKUP(D202, Lists!B4:H11, 5, FALSE)</f>
        <v xml:space="preserve">   </v>
      </c>
      <c r="I202" s="41" t="str">
        <f>VLOOKUP(D202, Lists!B4:H11, 6, FALSE)</f>
        <v xml:space="preserve">   </v>
      </c>
      <c r="J202" s="82" t="str">
        <f>VLOOKUP(D202, Lists!B4:H11, 7, FALSE)</f>
        <v xml:space="preserve">   </v>
      </c>
      <c r="K202" s="17"/>
    </row>
    <row r="203" spans="2:11" x14ac:dyDescent="0.3">
      <c r="B203" s="13"/>
      <c r="C203" s="622"/>
      <c r="D203" s="629"/>
      <c r="E203" s="291"/>
      <c r="F203" s="291"/>
      <c r="G203" s="224"/>
      <c r="H203" s="226"/>
      <c r="I203" s="225"/>
      <c r="J203" s="53">
        <f>G203*H203*I203</f>
        <v>0</v>
      </c>
      <c r="K203" s="17"/>
    </row>
    <row r="204" spans="2:11" x14ac:dyDescent="0.3">
      <c r="B204" s="13"/>
      <c r="C204" s="621">
        <v>2</v>
      </c>
      <c r="D204" s="623" t="s">
        <v>37</v>
      </c>
      <c r="E204" s="83" t="str">
        <f>VLOOKUP(D204, Lists!B4:H11, 2, FALSE)</f>
        <v xml:space="preserve">   </v>
      </c>
      <c r="F204" s="83" t="str">
        <f>VLOOKUP(D204, Lists!B4:H11, 3, FALSE)</f>
        <v xml:space="preserve">   </v>
      </c>
      <c r="G204" s="83" t="str">
        <f>VLOOKUP(D204, Lists!B4:H11, 4, FALSE)</f>
        <v xml:space="preserve">   </v>
      </c>
      <c r="H204" s="83" t="str">
        <f>VLOOKUP(D204, Lists!B4:H11, 5, FALSE)</f>
        <v xml:space="preserve">   </v>
      </c>
      <c r="I204" s="83" t="str">
        <f>VLOOKUP(D204, Lists!B4:H11, 6, FALSE)</f>
        <v xml:space="preserve">   </v>
      </c>
      <c r="J204" s="84" t="str">
        <f>VLOOKUP(D204, Lists!B4:H11, 7, FALSE)</f>
        <v xml:space="preserve">   </v>
      </c>
      <c r="K204" s="17"/>
    </row>
    <row r="205" spans="2:11" x14ac:dyDescent="0.3">
      <c r="B205" s="13"/>
      <c r="C205" s="622"/>
      <c r="D205" s="624"/>
      <c r="E205" s="291"/>
      <c r="F205" s="291"/>
      <c r="G205" s="224"/>
      <c r="H205" s="225"/>
      <c r="I205" s="225"/>
      <c r="J205" s="53">
        <f>G205*H205*I205</f>
        <v>0</v>
      </c>
      <c r="K205" s="17"/>
    </row>
    <row r="206" spans="2:11" x14ac:dyDescent="0.3">
      <c r="B206" s="13"/>
      <c r="C206" s="621">
        <v>3</v>
      </c>
      <c r="D206" s="623" t="s">
        <v>37</v>
      </c>
      <c r="E206" s="83" t="str">
        <f>VLOOKUP(D206, Lists!B4:H11, 2, FALSE)</f>
        <v xml:space="preserve">   </v>
      </c>
      <c r="F206" s="83" t="str">
        <f>VLOOKUP(D206, Lists!B4:H11, 3, FALSE)</f>
        <v xml:space="preserve">   </v>
      </c>
      <c r="G206" s="83" t="str">
        <f>VLOOKUP(D206, Lists!B4:H11, 4, FALSE)</f>
        <v xml:space="preserve">   </v>
      </c>
      <c r="H206" s="83" t="str">
        <f>VLOOKUP(D206, Lists!B4:H11, 5, FALSE)</f>
        <v xml:space="preserve">   </v>
      </c>
      <c r="I206" s="83" t="str">
        <f>VLOOKUP(D206, Lists!B4:H11, 6, FALSE)</f>
        <v xml:space="preserve">   </v>
      </c>
      <c r="J206" s="84" t="str">
        <f>VLOOKUP(D206,  Lists!B4:H11, 7, FALSE)</f>
        <v xml:space="preserve">   </v>
      </c>
      <c r="K206" s="17"/>
    </row>
    <row r="207" spans="2:11" x14ac:dyDescent="0.3">
      <c r="B207" s="13"/>
      <c r="C207" s="622"/>
      <c r="D207" s="624"/>
      <c r="E207" s="291"/>
      <c r="F207" s="291"/>
      <c r="G207" s="224"/>
      <c r="H207" s="225"/>
      <c r="I207" s="225"/>
      <c r="J207" s="53">
        <f>G207*H207*I207</f>
        <v>0</v>
      </c>
      <c r="K207" s="17"/>
    </row>
    <row r="208" spans="2:11" x14ac:dyDescent="0.3">
      <c r="B208" s="13"/>
      <c r="C208" s="621">
        <v>4</v>
      </c>
      <c r="D208" s="623" t="s">
        <v>37</v>
      </c>
      <c r="E208" s="83" t="str">
        <f>VLOOKUP(D208, Lists!B4:H11, 2, FALSE)</f>
        <v xml:space="preserve">   </v>
      </c>
      <c r="F208" s="83" t="str">
        <f>VLOOKUP(D208, Lists!B4:H11, 3, FALSE)</f>
        <v xml:space="preserve">   </v>
      </c>
      <c r="G208" s="83" t="str">
        <f>VLOOKUP(D208, Lists!B4:H11, 4, FALSE)</f>
        <v xml:space="preserve">   </v>
      </c>
      <c r="H208" s="83" t="str">
        <f>VLOOKUP(D208, Lists!B4:H11, 5, FALSE)</f>
        <v xml:space="preserve">   </v>
      </c>
      <c r="I208" s="83" t="str">
        <f>VLOOKUP(D208, Lists!B4:H11, 6, FALSE)</f>
        <v xml:space="preserve">   </v>
      </c>
      <c r="J208" s="84" t="str">
        <f>VLOOKUP(D208, Lists!B4:H11, 7, FALSE)</f>
        <v xml:space="preserve">   </v>
      </c>
      <c r="K208" s="17"/>
    </row>
    <row r="209" spans="2:11" x14ac:dyDescent="0.3">
      <c r="B209" s="13"/>
      <c r="C209" s="622"/>
      <c r="D209" s="624"/>
      <c r="E209" s="291"/>
      <c r="F209" s="291"/>
      <c r="G209" s="224"/>
      <c r="H209" s="225"/>
      <c r="I209" s="225"/>
      <c r="J209" s="53">
        <f>G209*H209*I209</f>
        <v>0</v>
      </c>
      <c r="K209" s="17"/>
    </row>
    <row r="210" spans="2:11" x14ac:dyDescent="0.3">
      <c r="B210" s="13"/>
      <c r="C210" s="621">
        <v>5</v>
      </c>
      <c r="D210" s="623" t="s">
        <v>37</v>
      </c>
      <c r="E210" s="83" t="str">
        <f>VLOOKUP(D210, Lists!B4:H11, 2, FALSE)</f>
        <v xml:space="preserve">   </v>
      </c>
      <c r="F210" s="83" t="str">
        <f>VLOOKUP(D210, Lists!B4:H11, 3, FALSE)</f>
        <v xml:space="preserve">   </v>
      </c>
      <c r="G210" s="83" t="str">
        <f>VLOOKUP(D210, Lists!B4:H11, 4, FALSE)</f>
        <v xml:space="preserve">   </v>
      </c>
      <c r="H210" s="83" t="str">
        <f>VLOOKUP(D210, Lists!B4:H11, 5, FALSE)</f>
        <v xml:space="preserve">   </v>
      </c>
      <c r="I210" s="83" t="str">
        <f>VLOOKUP(D210, Lists!B4:H11, 6, FALSE)</f>
        <v xml:space="preserve">   </v>
      </c>
      <c r="J210" s="84" t="str">
        <f>VLOOKUP(D210, Lists!B4:H11, 7, FALSE)</f>
        <v xml:space="preserve">   </v>
      </c>
      <c r="K210" s="17"/>
    </row>
    <row r="211" spans="2:11" x14ac:dyDescent="0.3">
      <c r="B211" s="13"/>
      <c r="C211" s="622"/>
      <c r="D211" s="624"/>
      <c r="E211" s="291"/>
      <c r="F211" s="291"/>
      <c r="G211" s="224"/>
      <c r="H211" s="225"/>
      <c r="I211" s="225"/>
      <c r="J211" s="53">
        <f>G211*H211*I211</f>
        <v>0</v>
      </c>
      <c r="K211" s="17"/>
    </row>
    <row r="212" spans="2:11" x14ac:dyDescent="0.3">
      <c r="B212" s="13"/>
      <c r="C212" s="264"/>
      <c r="D212" s="23" t="s">
        <v>251</v>
      </c>
      <c r="E212" s="22"/>
      <c r="F212" s="22"/>
      <c r="G212" s="22"/>
      <c r="H212" s="22"/>
      <c r="I212" s="22"/>
      <c r="J212" s="58">
        <f>SUM(J203,J205,J207,J209,J211)</f>
        <v>0</v>
      </c>
      <c r="K212" s="17"/>
    </row>
    <row r="213" spans="2:11" x14ac:dyDescent="0.3">
      <c r="B213" s="13"/>
      <c r="C213" s="20"/>
      <c r="D213" s="19" t="s">
        <v>113</v>
      </c>
      <c r="E213" s="20"/>
      <c r="F213" s="20"/>
      <c r="G213" s="20"/>
      <c r="H213" s="20"/>
      <c r="I213" s="20"/>
      <c r="J213" s="20"/>
      <c r="K213" s="17"/>
    </row>
    <row r="214" spans="2:11" ht="3.6" customHeight="1" x14ac:dyDescent="0.3">
      <c r="B214" s="51"/>
      <c r="C214" s="47"/>
      <c r="D214" s="354"/>
      <c r="E214" s="48"/>
      <c r="F214" s="354"/>
      <c r="G214" s="639"/>
      <c r="H214" s="639"/>
      <c r="I214" s="48"/>
      <c r="J214" s="49"/>
      <c r="K214" s="17"/>
    </row>
    <row r="215" spans="2:11" x14ac:dyDescent="0.3">
      <c r="B215" s="51"/>
      <c r="C215" s="71"/>
      <c r="D215" s="92" t="s">
        <v>252</v>
      </c>
      <c r="E215" s="236"/>
      <c r="F215" s="92" t="s">
        <v>253</v>
      </c>
      <c r="G215" s="640"/>
      <c r="H215" s="640"/>
      <c r="I215" s="38"/>
      <c r="J215" s="50"/>
      <c r="K215" s="17"/>
    </row>
    <row r="216" spans="2:11" ht="6" customHeight="1" x14ac:dyDescent="0.3">
      <c r="B216" s="51"/>
      <c r="C216" s="71"/>
      <c r="D216" s="39"/>
      <c r="E216" s="38"/>
      <c r="F216" s="73"/>
      <c r="G216" s="74"/>
      <c r="H216" s="74"/>
      <c r="I216" s="38"/>
      <c r="J216" s="50"/>
      <c r="K216" s="17"/>
    </row>
    <row r="217" spans="2:11" x14ac:dyDescent="0.3">
      <c r="B217" s="51"/>
      <c r="C217" s="71"/>
      <c r="D217" s="39" t="s">
        <v>114</v>
      </c>
      <c r="E217" s="39" t="s">
        <v>116</v>
      </c>
      <c r="F217" s="39" t="s">
        <v>254</v>
      </c>
      <c r="G217" s="661" t="s">
        <v>255</v>
      </c>
      <c r="H217" s="661"/>
      <c r="I217" s="39" t="s">
        <v>23</v>
      </c>
      <c r="J217" s="75" t="s">
        <v>9</v>
      </c>
      <c r="K217" s="17"/>
    </row>
    <row r="218" spans="2:11" x14ac:dyDescent="0.3">
      <c r="B218" s="51"/>
      <c r="C218" s="76">
        <v>1</v>
      </c>
      <c r="D218" s="214"/>
      <c r="E218" s="214"/>
      <c r="F218" s="213"/>
      <c r="G218" s="642"/>
      <c r="H218" s="643"/>
      <c r="I218" s="213"/>
      <c r="J218" s="53">
        <f>(((D218*(G218+1.5))+(E218*F218))*G215)*I218</f>
        <v>0</v>
      </c>
      <c r="K218" s="17"/>
    </row>
    <row r="219" spans="2:11" ht="3.6" customHeight="1" x14ac:dyDescent="0.3">
      <c r="B219" s="51"/>
      <c r="C219" s="47"/>
      <c r="D219" s="354"/>
      <c r="E219" s="67"/>
      <c r="F219" s="354"/>
      <c r="G219" s="639"/>
      <c r="H219" s="639"/>
      <c r="I219" s="48"/>
      <c r="J219" s="49"/>
      <c r="K219" s="17"/>
    </row>
    <row r="220" spans="2:11" x14ac:dyDescent="0.3">
      <c r="B220" s="51"/>
      <c r="C220" s="71"/>
      <c r="D220" s="92" t="s">
        <v>252</v>
      </c>
      <c r="E220" s="236"/>
      <c r="F220" s="92" t="s">
        <v>253</v>
      </c>
      <c r="G220" s="640"/>
      <c r="H220" s="640"/>
      <c r="I220" s="38"/>
      <c r="J220" s="50"/>
      <c r="K220" s="17"/>
    </row>
    <row r="221" spans="2:11" ht="6" customHeight="1" x14ac:dyDescent="0.3">
      <c r="B221" s="51"/>
      <c r="C221" s="71"/>
      <c r="D221" s="39"/>
      <c r="E221" s="38"/>
      <c r="F221" s="73"/>
      <c r="G221" s="74"/>
      <c r="H221" s="74"/>
      <c r="I221" s="38"/>
      <c r="J221" s="50"/>
      <c r="K221" s="17"/>
    </row>
    <row r="222" spans="2:11" x14ac:dyDescent="0.3">
      <c r="B222" s="51"/>
      <c r="C222" s="71"/>
      <c r="D222" s="39" t="s">
        <v>114</v>
      </c>
      <c r="E222" s="39" t="s">
        <v>116</v>
      </c>
      <c r="F222" s="39" t="s">
        <v>254</v>
      </c>
      <c r="G222" s="661" t="s">
        <v>255</v>
      </c>
      <c r="H222" s="661"/>
      <c r="I222" s="39" t="s">
        <v>23</v>
      </c>
      <c r="J222" s="75" t="s">
        <v>9</v>
      </c>
      <c r="K222" s="17"/>
    </row>
    <row r="223" spans="2:11" x14ac:dyDescent="0.3">
      <c r="B223" s="51"/>
      <c r="C223" s="76">
        <v>2</v>
      </c>
      <c r="D223" s="214"/>
      <c r="E223" s="214"/>
      <c r="F223" s="213"/>
      <c r="G223" s="642"/>
      <c r="H223" s="643"/>
      <c r="I223" s="213"/>
      <c r="J223" s="53">
        <f>(((D223*(G223+1.5))+(E223*F223))*G220)*I223</f>
        <v>0</v>
      </c>
      <c r="K223" s="17"/>
    </row>
    <row r="224" spans="2:11" ht="3.6" customHeight="1" x14ac:dyDescent="0.3">
      <c r="B224" s="51"/>
      <c r="C224" s="47"/>
      <c r="D224" s="354"/>
      <c r="E224" s="67"/>
      <c r="F224" s="354"/>
      <c r="G224" s="639"/>
      <c r="H224" s="639"/>
      <c r="I224" s="48"/>
      <c r="J224" s="49"/>
      <c r="K224" s="17"/>
    </row>
    <row r="225" spans="2:11" x14ac:dyDescent="0.3">
      <c r="B225" s="51"/>
      <c r="C225" s="71"/>
      <c r="D225" s="92" t="s">
        <v>252</v>
      </c>
      <c r="E225" s="236"/>
      <c r="F225" s="92" t="s">
        <v>253</v>
      </c>
      <c r="G225" s="640"/>
      <c r="H225" s="640"/>
      <c r="I225" s="38"/>
      <c r="J225" s="50"/>
      <c r="K225" s="17"/>
    </row>
    <row r="226" spans="2:11" ht="6" customHeight="1" x14ac:dyDescent="0.3">
      <c r="B226" s="51"/>
      <c r="C226" s="71"/>
      <c r="D226" s="39"/>
      <c r="E226" s="38"/>
      <c r="F226" s="73"/>
      <c r="G226" s="74"/>
      <c r="H226" s="74"/>
      <c r="I226" s="38"/>
      <c r="J226" s="50"/>
      <c r="K226" s="17"/>
    </row>
    <row r="227" spans="2:11" x14ac:dyDescent="0.3">
      <c r="B227" s="51"/>
      <c r="C227" s="71"/>
      <c r="D227" s="39" t="s">
        <v>114</v>
      </c>
      <c r="E227" s="39" t="s">
        <v>116</v>
      </c>
      <c r="F227" s="39" t="s">
        <v>254</v>
      </c>
      <c r="G227" s="661" t="s">
        <v>255</v>
      </c>
      <c r="H227" s="661"/>
      <c r="I227" s="39" t="s">
        <v>23</v>
      </c>
      <c r="J227" s="75" t="s">
        <v>9</v>
      </c>
      <c r="K227" s="17"/>
    </row>
    <row r="228" spans="2:11" x14ac:dyDescent="0.3">
      <c r="B228" s="51"/>
      <c r="C228" s="76">
        <v>3</v>
      </c>
      <c r="D228" s="214"/>
      <c r="E228" s="214"/>
      <c r="F228" s="213"/>
      <c r="G228" s="642"/>
      <c r="H228" s="643"/>
      <c r="I228" s="213"/>
      <c r="J228" s="53">
        <f>(((D228*(G228+1.5))+(E228*F228))*G225)*I228</f>
        <v>0</v>
      </c>
      <c r="K228" s="17"/>
    </row>
    <row r="229" spans="2:11" x14ac:dyDescent="0.3">
      <c r="B229" s="51"/>
      <c r="C229" s="22"/>
      <c r="D229" s="23" t="s">
        <v>119</v>
      </c>
      <c r="E229" s="23"/>
      <c r="F229" s="23"/>
      <c r="G229" s="23"/>
      <c r="H229" s="23"/>
      <c r="I229" s="23"/>
      <c r="J229" s="58">
        <f>SUM(J218,J223,J228)</f>
        <v>0</v>
      </c>
      <c r="K229" s="17"/>
    </row>
    <row r="230" spans="2:11" x14ac:dyDescent="0.3">
      <c r="B230" s="51"/>
      <c r="C230" s="20"/>
      <c r="D230" s="19" t="s">
        <v>256</v>
      </c>
      <c r="E230" s="20"/>
      <c r="F230" s="20"/>
      <c r="G230" s="20"/>
      <c r="H230" s="20"/>
      <c r="I230" s="20"/>
      <c r="J230" s="20"/>
      <c r="K230" s="17"/>
    </row>
    <row r="231" spans="2:11" x14ac:dyDescent="0.3">
      <c r="B231" s="51"/>
      <c r="C231" s="47"/>
      <c r="D231" s="660" t="s">
        <v>121</v>
      </c>
      <c r="E231" s="660"/>
      <c r="F231" s="228" t="s">
        <v>122</v>
      </c>
      <c r="G231" s="228" t="s">
        <v>8</v>
      </c>
      <c r="H231" s="228"/>
      <c r="I231" s="228"/>
      <c r="J231" s="78" t="s">
        <v>9</v>
      </c>
      <c r="K231" s="17"/>
    </row>
    <row r="232" spans="2:11" x14ac:dyDescent="0.3">
      <c r="B232" s="51"/>
      <c r="C232" s="81">
        <v>1</v>
      </c>
      <c r="D232" s="645" t="s">
        <v>123</v>
      </c>
      <c r="E232" s="646"/>
      <c r="F232" s="229"/>
      <c r="G232" s="217"/>
      <c r="H232" s="217"/>
      <c r="I232" s="217"/>
      <c r="J232" s="80">
        <f>F232*G232</f>
        <v>0</v>
      </c>
      <c r="K232" s="17"/>
    </row>
    <row r="233" spans="2:11" x14ac:dyDescent="0.3">
      <c r="B233" s="51"/>
      <c r="C233" s="7">
        <v>2</v>
      </c>
      <c r="D233" s="592" t="s">
        <v>257</v>
      </c>
      <c r="E233" s="593"/>
      <c r="F233" s="231"/>
      <c r="G233" s="358"/>
      <c r="H233" s="358"/>
      <c r="I233" s="358"/>
      <c r="J233" s="44">
        <f>F233*G233</f>
        <v>0</v>
      </c>
      <c r="K233" s="17"/>
    </row>
    <row r="234" spans="2:11" x14ac:dyDescent="0.3">
      <c r="B234" s="51"/>
      <c r="C234" s="7">
        <v>3</v>
      </c>
      <c r="D234" s="592"/>
      <c r="E234" s="593"/>
      <c r="F234" s="231"/>
      <c r="G234" s="358"/>
      <c r="H234" s="358"/>
      <c r="I234" s="358"/>
      <c r="J234" s="44">
        <f>F234*G234</f>
        <v>0</v>
      </c>
      <c r="K234" s="17"/>
    </row>
    <row r="235" spans="2:11" x14ac:dyDescent="0.3">
      <c r="B235" s="51"/>
      <c r="C235" s="7">
        <v>4</v>
      </c>
      <c r="D235" s="645"/>
      <c r="E235" s="646"/>
      <c r="F235" s="231"/>
      <c r="G235" s="358"/>
      <c r="H235" s="358"/>
      <c r="I235" s="358"/>
      <c r="J235" s="44">
        <f>F235*G235</f>
        <v>0</v>
      </c>
      <c r="K235" s="17"/>
    </row>
    <row r="236" spans="2:11" x14ac:dyDescent="0.3">
      <c r="B236" s="51"/>
      <c r="C236" s="7">
        <v>5</v>
      </c>
      <c r="D236" s="592"/>
      <c r="E236" s="593"/>
      <c r="F236" s="231"/>
      <c r="G236" s="358"/>
      <c r="H236" s="358"/>
      <c r="I236" s="358"/>
      <c r="J236" s="44">
        <f t="shared" ref="J236:J241" si="33">F236*G236</f>
        <v>0</v>
      </c>
      <c r="K236" s="17"/>
    </row>
    <row r="237" spans="2:11" x14ac:dyDescent="0.3">
      <c r="B237" s="51"/>
      <c r="C237" s="7">
        <v>6</v>
      </c>
      <c r="D237" s="592"/>
      <c r="E237" s="593"/>
      <c r="F237" s="231"/>
      <c r="G237" s="358"/>
      <c r="H237" s="358"/>
      <c r="I237" s="358"/>
      <c r="J237" s="44">
        <f t="shared" si="33"/>
        <v>0</v>
      </c>
      <c r="K237" s="17"/>
    </row>
    <row r="238" spans="2:11" x14ac:dyDescent="0.3">
      <c r="B238" s="51"/>
      <c r="C238" s="7">
        <v>7</v>
      </c>
      <c r="D238" s="645"/>
      <c r="E238" s="646"/>
      <c r="F238" s="231"/>
      <c r="G238" s="358"/>
      <c r="H238" s="358"/>
      <c r="I238" s="358"/>
      <c r="J238" s="44">
        <f t="shared" si="33"/>
        <v>0</v>
      </c>
      <c r="K238" s="17"/>
    </row>
    <row r="239" spans="2:11" x14ac:dyDescent="0.3">
      <c r="B239" s="51"/>
      <c r="C239" s="7">
        <v>8</v>
      </c>
      <c r="D239" s="592"/>
      <c r="E239" s="593"/>
      <c r="F239" s="231"/>
      <c r="G239" s="358"/>
      <c r="H239" s="358"/>
      <c r="I239" s="358"/>
      <c r="J239" s="44">
        <f t="shared" si="33"/>
        <v>0</v>
      </c>
      <c r="K239" s="17"/>
    </row>
    <row r="240" spans="2:11" x14ac:dyDescent="0.3">
      <c r="B240" s="51"/>
      <c r="C240" s="7">
        <v>9</v>
      </c>
      <c r="D240" s="592"/>
      <c r="E240" s="593"/>
      <c r="F240" s="231"/>
      <c r="G240" s="358"/>
      <c r="H240" s="358"/>
      <c r="I240" s="358"/>
      <c r="J240" s="44">
        <f t="shared" si="33"/>
        <v>0</v>
      </c>
      <c r="K240" s="17"/>
    </row>
    <row r="241" spans="2:11" x14ac:dyDescent="0.3">
      <c r="B241" s="51"/>
      <c r="C241" s="7">
        <v>10</v>
      </c>
      <c r="D241" s="645"/>
      <c r="E241" s="646"/>
      <c r="F241" s="231"/>
      <c r="G241" s="358"/>
      <c r="H241" s="358"/>
      <c r="I241" s="358"/>
      <c r="J241" s="44">
        <f t="shared" si="33"/>
        <v>0</v>
      </c>
      <c r="K241" s="17"/>
    </row>
    <row r="242" spans="2:11" x14ac:dyDescent="0.3">
      <c r="B242" s="51"/>
      <c r="C242" s="135"/>
      <c r="D242" s="23" t="s">
        <v>125</v>
      </c>
      <c r="E242" s="23"/>
      <c r="F242" s="23"/>
      <c r="G242" s="23"/>
      <c r="H242" s="23"/>
      <c r="I242" s="23"/>
      <c r="J242" s="58">
        <f>SUM(J232:J241)</f>
        <v>0</v>
      </c>
      <c r="K242" s="17"/>
    </row>
    <row r="243" spans="2:11" x14ac:dyDescent="0.3">
      <c r="B243" s="51"/>
      <c r="C243" s="20"/>
      <c r="D243" s="19" t="s">
        <v>126</v>
      </c>
      <c r="E243" s="20"/>
      <c r="F243" s="20"/>
      <c r="G243" s="20"/>
      <c r="H243" s="20"/>
      <c r="I243" s="20"/>
      <c r="J243" s="20"/>
      <c r="K243" s="17"/>
    </row>
    <row r="244" spans="2:11" x14ac:dyDescent="0.3">
      <c r="B244" s="51"/>
      <c r="C244" s="47"/>
      <c r="D244" s="352" t="s">
        <v>121</v>
      </c>
      <c r="E244" s="635" t="s">
        <v>258</v>
      </c>
      <c r="F244" s="635"/>
      <c r="G244" s="167" t="s">
        <v>127</v>
      </c>
      <c r="H244" s="169" t="s">
        <v>8</v>
      </c>
      <c r="I244" s="72"/>
      <c r="J244" s="78" t="s">
        <v>9</v>
      </c>
      <c r="K244" s="17"/>
    </row>
    <row r="245" spans="2:11" x14ac:dyDescent="0.3">
      <c r="B245" s="51"/>
      <c r="C245" s="81">
        <v>1</v>
      </c>
      <c r="D245" s="358"/>
      <c r="E245" s="636"/>
      <c r="F245" s="637"/>
      <c r="G245" s="231"/>
      <c r="H245" s="233"/>
      <c r="I245" s="361"/>
      <c r="J245" s="44">
        <f>G245*H245</f>
        <v>0</v>
      </c>
      <c r="K245" s="17"/>
    </row>
    <row r="246" spans="2:11" x14ac:dyDescent="0.3">
      <c r="B246" s="51"/>
      <c r="C246" s="7"/>
      <c r="D246" s="358"/>
      <c r="E246" s="638"/>
      <c r="F246" s="638"/>
      <c r="G246" s="231"/>
      <c r="H246" s="233"/>
      <c r="I246" s="361"/>
      <c r="J246" s="44">
        <f>G246*H246</f>
        <v>0</v>
      </c>
      <c r="K246" s="17"/>
    </row>
    <row r="247" spans="2:11" x14ac:dyDescent="0.3">
      <c r="B247" s="51"/>
      <c r="C247" s="22"/>
      <c r="D247" s="153" t="s">
        <v>128</v>
      </c>
      <c r="E247" s="270"/>
      <c r="F247" s="271"/>
      <c r="G247" s="270"/>
      <c r="H247" s="270"/>
      <c r="I247" s="270"/>
      <c r="J247" s="58">
        <f>SUM(J245:J246)</f>
        <v>0</v>
      </c>
      <c r="K247" s="17"/>
    </row>
    <row r="248" spans="2:11" ht="12" customHeight="1" x14ac:dyDescent="0.3">
      <c r="B248" s="51"/>
      <c r="C248" s="20"/>
      <c r="D248" s="20"/>
      <c r="E248" s="20"/>
      <c r="F248" s="20"/>
      <c r="G248" s="20"/>
      <c r="H248" s="20"/>
      <c r="I248" s="20"/>
      <c r="J248" s="20"/>
      <c r="K248" s="17"/>
    </row>
    <row r="249" spans="2:11" ht="12" customHeight="1" x14ac:dyDescent="0.3">
      <c r="B249" s="37"/>
      <c r="C249" s="52"/>
      <c r="D249" s="52"/>
      <c r="E249" s="52"/>
      <c r="F249" s="52"/>
      <c r="G249" s="52"/>
      <c r="H249" s="52"/>
      <c r="I249" s="52"/>
      <c r="J249" s="52"/>
      <c r="K249" s="52"/>
    </row>
    <row r="250" spans="2:11" ht="12" customHeight="1" x14ac:dyDescent="0.4">
      <c r="B250" s="9"/>
      <c r="C250" s="10"/>
      <c r="D250" s="11"/>
      <c r="E250" s="10"/>
      <c r="F250" s="10"/>
      <c r="G250" s="10"/>
      <c r="H250" s="10"/>
      <c r="I250" s="10"/>
      <c r="J250" s="10"/>
      <c r="K250" s="12"/>
    </row>
    <row r="251" spans="2:11" ht="15.6" x14ac:dyDescent="0.3">
      <c r="B251" s="13"/>
      <c r="C251" s="14"/>
      <c r="D251" s="15" t="s">
        <v>259</v>
      </c>
      <c r="E251" s="16"/>
      <c r="F251" s="16"/>
      <c r="G251" s="16"/>
      <c r="H251" s="16"/>
      <c r="I251" s="16"/>
      <c r="J251" s="16"/>
      <c r="K251" s="17"/>
    </row>
    <row r="252" spans="2:11" x14ac:dyDescent="0.3">
      <c r="B252" s="13"/>
      <c r="C252" s="20"/>
      <c r="D252" s="19" t="s">
        <v>260</v>
      </c>
      <c r="E252" s="20"/>
      <c r="F252" s="20"/>
      <c r="G252" s="20"/>
      <c r="H252" s="20"/>
      <c r="I252" s="20"/>
      <c r="J252" s="20"/>
      <c r="K252" s="17"/>
    </row>
    <row r="253" spans="2:11" x14ac:dyDescent="0.3">
      <c r="B253" s="13"/>
      <c r="C253" s="43"/>
      <c r="D253" s="360" t="s">
        <v>19</v>
      </c>
      <c r="E253" s="360" t="s">
        <v>20</v>
      </c>
      <c r="F253" s="360" t="s">
        <v>21</v>
      </c>
      <c r="G253" s="360" t="s">
        <v>22</v>
      </c>
      <c r="H253" s="360" t="s">
        <v>23</v>
      </c>
      <c r="I253" s="360"/>
      <c r="J253" s="355" t="s">
        <v>9</v>
      </c>
      <c r="K253" s="17"/>
    </row>
    <row r="254" spans="2:11" x14ac:dyDescent="0.3">
      <c r="B254" s="13"/>
      <c r="C254" s="69">
        <v>1</v>
      </c>
      <c r="D254" s="232"/>
      <c r="E254" s="358"/>
      <c r="F254" s="231"/>
      <c r="G254" s="233"/>
      <c r="H254" s="233"/>
      <c r="I254" s="55"/>
      <c r="J254" s="44">
        <f>F254*G254*H254</f>
        <v>0</v>
      </c>
      <c r="K254" s="17"/>
    </row>
    <row r="255" spans="2:11" x14ac:dyDescent="0.3">
      <c r="B255" s="13"/>
      <c r="C255" s="70">
        <v>2</v>
      </c>
      <c r="D255" s="232"/>
      <c r="E255" s="358"/>
      <c r="F255" s="231"/>
      <c r="G255" s="233"/>
      <c r="H255" s="233"/>
      <c r="I255" s="361"/>
      <c r="J255" s="44">
        <f t="shared" ref="J255:J258" si="34">F255*G255*H255</f>
        <v>0</v>
      </c>
      <c r="K255" s="17"/>
    </row>
    <row r="256" spans="2:11" x14ac:dyDescent="0.3">
      <c r="B256" s="13"/>
      <c r="C256" s="70">
        <v>3</v>
      </c>
      <c r="D256" s="232"/>
      <c r="E256" s="358"/>
      <c r="F256" s="231"/>
      <c r="G256" s="233"/>
      <c r="H256" s="233"/>
      <c r="I256" s="55"/>
      <c r="J256" s="44">
        <f>F256*G256*H256</f>
        <v>0</v>
      </c>
      <c r="K256" s="17"/>
    </row>
    <row r="257" spans="2:19" x14ac:dyDescent="0.3">
      <c r="B257" s="13"/>
      <c r="C257" s="70">
        <v>4</v>
      </c>
      <c r="D257" s="232"/>
      <c r="E257" s="358"/>
      <c r="F257" s="231"/>
      <c r="G257" s="233"/>
      <c r="H257" s="233"/>
      <c r="I257" s="361"/>
      <c r="J257" s="44">
        <f t="shared" si="34"/>
        <v>0</v>
      </c>
      <c r="K257" s="17"/>
    </row>
    <row r="258" spans="2:19" ht="28.8" x14ac:dyDescent="0.3">
      <c r="B258" s="13"/>
      <c r="C258" s="70">
        <v>5</v>
      </c>
      <c r="D258" s="232"/>
      <c r="E258" s="358"/>
      <c r="F258" s="231"/>
      <c r="G258" s="233"/>
      <c r="H258" s="233"/>
      <c r="I258" s="55"/>
      <c r="J258" s="44">
        <f t="shared" si="34"/>
        <v>0</v>
      </c>
      <c r="K258" s="17"/>
      <c r="S258" s="338" t="s">
        <v>261</v>
      </c>
    </row>
    <row r="259" spans="2:19" x14ac:dyDescent="0.3">
      <c r="B259" s="13"/>
      <c r="C259" s="264"/>
      <c r="D259" s="23" t="s">
        <v>112</v>
      </c>
      <c r="E259" s="22"/>
      <c r="F259" s="22"/>
      <c r="G259" s="22"/>
      <c r="H259" s="22"/>
      <c r="I259" s="22"/>
      <c r="J259" s="58">
        <f>SUM(J254:J258)</f>
        <v>0</v>
      </c>
      <c r="K259" s="17"/>
    </row>
    <row r="260" spans="2:19" x14ac:dyDescent="0.3">
      <c r="B260" s="13"/>
      <c r="C260" s="20"/>
      <c r="D260" s="19" t="s">
        <v>113</v>
      </c>
      <c r="E260" s="20"/>
      <c r="F260" s="20"/>
      <c r="G260" s="20"/>
      <c r="H260" s="20"/>
      <c r="I260" s="20"/>
      <c r="J260" s="20"/>
      <c r="K260" s="17"/>
    </row>
    <row r="261" spans="2:19" ht="3.6" customHeight="1" x14ac:dyDescent="0.3">
      <c r="B261" s="13"/>
      <c r="C261" s="47"/>
      <c r="D261" s="354"/>
      <c r="E261" s="67"/>
      <c r="F261" s="354"/>
      <c r="G261" s="639"/>
      <c r="H261" s="639"/>
      <c r="I261" s="48"/>
      <c r="J261" s="49"/>
      <c r="K261" s="17"/>
    </row>
    <row r="262" spans="2:19" x14ac:dyDescent="0.3">
      <c r="B262" s="13"/>
      <c r="C262" s="71"/>
      <c r="D262" s="92" t="s">
        <v>252</v>
      </c>
      <c r="E262" s="236"/>
      <c r="F262" s="92" t="s">
        <v>253</v>
      </c>
      <c r="G262" s="640"/>
      <c r="H262" s="640"/>
      <c r="I262" s="38"/>
      <c r="J262" s="50"/>
      <c r="K262" s="17"/>
    </row>
    <row r="263" spans="2:19" ht="6" customHeight="1" x14ac:dyDescent="0.3">
      <c r="B263" s="13"/>
      <c r="C263" s="71"/>
      <c r="D263" s="39"/>
      <c r="E263" s="38"/>
      <c r="F263" s="73"/>
      <c r="G263" s="74"/>
      <c r="H263" s="74"/>
      <c r="I263" s="38"/>
      <c r="J263" s="50"/>
      <c r="K263" s="17"/>
    </row>
    <row r="264" spans="2:19" x14ac:dyDescent="0.3">
      <c r="B264" s="13"/>
      <c r="C264" s="71"/>
      <c r="D264" s="39" t="s">
        <v>114</v>
      </c>
      <c r="E264" s="39" t="s">
        <v>116</v>
      </c>
      <c r="F264" s="39" t="s">
        <v>254</v>
      </c>
      <c r="G264" s="641" t="s">
        <v>255</v>
      </c>
      <c r="H264" s="641"/>
      <c r="I264" s="39" t="s">
        <v>23</v>
      </c>
      <c r="J264" s="75" t="s">
        <v>9</v>
      </c>
      <c r="K264" s="17"/>
    </row>
    <row r="265" spans="2:19" x14ac:dyDescent="0.3">
      <c r="B265" s="51"/>
      <c r="C265" s="76">
        <v>1</v>
      </c>
      <c r="D265" s="224"/>
      <c r="E265" s="224"/>
      <c r="F265" s="223"/>
      <c r="G265" s="642"/>
      <c r="H265" s="643"/>
      <c r="I265" s="223"/>
      <c r="J265" s="53">
        <f>((((D265*(G265+1.5))+(E265*F265))*G262)*I265)</f>
        <v>0</v>
      </c>
      <c r="K265" s="17"/>
    </row>
    <row r="266" spans="2:19" ht="3.6" customHeight="1" x14ac:dyDescent="0.3">
      <c r="B266" s="51"/>
      <c r="C266" s="47"/>
      <c r="D266" s="354"/>
      <c r="E266" s="67"/>
      <c r="F266" s="354"/>
      <c r="G266" s="639"/>
      <c r="H266" s="639"/>
      <c r="I266" s="48"/>
      <c r="J266" s="49"/>
      <c r="K266" s="17"/>
    </row>
    <row r="267" spans="2:19" x14ac:dyDescent="0.3">
      <c r="B267" s="51"/>
      <c r="C267" s="71"/>
      <c r="D267" s="92" t="s">
        <v>252</v>
      </c>
      <c r="E267" s="227"/>
      <c r="F267" s="92" t="s">
        <v>253</v>
      </c>
      <c r="G267" s="644"/>
      <c r="H267" s="644"/>
      <c r="I267" s="38"/>
      <c r="J267" s="50"/>
      <c r="K267" s="17"/>
    </row>
    <row r="268" spans="2:19" ht="6" customHeight="1" x14ac:dyDescent="0.3">
      <c r="B268" s="51"/>
      <c r="C268" s="71"/>
      <c r="D268" s="39"/>
      <c r="E268" s="38"/>
      <c r="F268" s="73"/>
      <c r="G268" s="74"/>
      <c r="H268" s="74"/>
      <c r="I268" s="38"/>
      <c r="J268" s="50"/>
      <c r="K268" s="17"/>
    </row>
    <row r="269" spans="2:19" x14ac:dyDescent="0.3">
      <c r="B269" s="51"/>
      <c r="C269" s="71"/>
      <c r="D269" s="39" t="s">
        <v>114</v>
      </c>
      <c r="E269" s="39" t="s">
        <v>116</v>
      </c>
      <c r="F269" s="39" t="s">
        <v>254</v>
      </c>
      <c r="G269" s="641" t="s">
        <v>255</v>
      </c>
      <c r="H269" s="641"/>
      <c r="I269" s="39" t="s">
        <v>23</v>
      </c>
      <c r="J269" s="75" t="s">
        <v>9</v>
      </c>
      <c r="K269" s="17"/>
    </row>
    <row r="270" spans="2:19" x14ac:dyDescent="0.3">
      <c r="B270" s="51"/>
      <c r="C270" s="76">
        <v>2</v>
      </c>
      <c r="D270" s="214"/>
      <c r="E270" s="214"/>
      <c r="F270" s="213"/>
      <c r="G270" s="642"/>
      <c r="H270" s="643"/>
      <c r="I270" s="213"/>
      <c r="J270" s="53">
        <f>((((D270*(G270+1.5))+(E270*F270))*G267)*I270)</f>
        <v>0</v>
      </c>
      <c r="K270" s="17"/>
    </row>
    <row r="271" spans="2:19" ht="3.6" customHeight="1" x14ac:dyDescent="0.3">
      <c r="B271" s="51"/>
      <c r="C271" s="47"/>
      <c r="D271" s="354"/>
      <c r="E271" s="67"/>
      <c r="F271" s="354"/>
      <c r="G271" s="639"/>
      <c r="H271" s="639"/>
      <c r="I271" s="48"/>
      <c r="J271" s="49"/>
      <c r="K271" s="17"/>
    </row>
    <row r="272" spans="2:19" x14ac:dyDescent="0.3">
      <c r="B272" s="51"/>
      <c r="C272" s="71"/>
      <c r="D272" s="92" t="s">
        <v>252</v>
      </c>
      <c r="E272" s="227"/>
      <c r="F272" s="92" t="s">
        <v>253</v>
      </c>
      <c r="G272" s="644"/>
      <c r="H272" s="644"/>
      <c r="I272" s="38"/>
      <c r="J272" s="50"/>
      <c r="K272" s="17"/>
    </row>
    <row r="273" spans="2:11" ht="6" customHeight="1" x14ac:dyDescent="0.3">
      <c r="B273" s="51"/>
      <c r="C273" s="71"/>
      <c r="D273" s="39"/>
      <c r="E273" s="38"/>
      <c r="F273" s="73"/>
      <c r="G273" s="74"/>
      <c r="H273" s="74"/>
      <c r="I273" s="38"/>
      <c r="J273" s="50"/>
      <c r="K273" s="17"/>
    </row>
    <row r="274" spans="2:11" x14ac:dyDescent="0.3">
      <c r="B274" s="51"/>
      <c r="C274" s="71"/>
      <c r="D274" s="39" t="s">
        <v>114</v>
      </c>
      <c r="E274" s="39" t="s">
        <v>116</v>
      </c>
      <c r="F274" s="39" t="s">
        <v>254</v>
      </c>
      <c r="G274" s="641" t="s">
        <v>255</v>
      </c>
      <c r="H274" s="641"/>
      <c r="I274" s="39" t="s">
        <v>23</v>
      </c>
      <c r="J274" s="75" t="s">
        <v>9</v>
      </c>
      <c r="K274" s="17"/>
    </row>
    <row r="275" spans="2:11" x14ac:dyDescent="0.3">
      <c r="B275" s="51"/>
      <c r="C275" s="76">
        <v>3</v>
      </c>
      <c r="D275" s="214"/>
      <c r="E275" s="214"/>
      <c r="F275" s="213"/>
      <c r="G275" s="642"/>
      <c r="H275" s="643"/>
      <c r="I275" s="213"/>
      <c r="J275" s="53">
        <f>((((D275*(G275+1.5))+(E275*F275))*G272)*I275)</f>
        <v>0</v>
      </c>
      <c r="K275" s="17"/>
    </row>
    <row r="276" spans="2:11" x14ac:dyDescent="0.3">
      <c r="B276" s="51"/>
      <c r="C276" s="22"/>
      <c r="D276" s="23" t="s">
        <v>119</v>
      </c>
      <c r="E276" s="23"/>
      <c r="F276" s="23"/>
      <c r="G276" s="23"/>
      <c r="H276" s="23"/>
      <c r="I276" s="23"/>
      <c r="J276" s="58">
        <f>SUM(J265,J270,J275)</f>
        <v>0</v>
      </c>
      <c r="K276" s="17"/>
    </row>
    <row r="277" spans="2:11" x14ac:dyDescent="0.3">
      <c r="B277" s="51"/>
      <c r="C277" s="20"/>
      <c r="D277" s="19" t="s">
        <v>256</v>
      </c>
      <c r="E277" s="20"/>
      <c r="F277" s="20"/>
      <c r="G277" s="20"/>
      <c r="H277" s="20"/>
      <c r="I277" s="20"/>
      <c r="J277" s="20"/>
      <c r="K277" s="17"/>
    </row>
    <row r="278" spans="2:11" x14ac:dyDescent="0.3">
      <c r="B278" s="13"/>
      <c r="C278" s="47"/>
      <c r="D278" s="635" t="s">
        <v>121</v>
      </c>
      <c r="E278" s="635"/>
      <c r="F278" s="228" t="s">
        <v>122</v>
      </c>
      <c r="G278" s="228" t="s">
        <v>8</v>
      </c>
      <c r="H278" s="228"/>
      <c r="I278" s="228"/>
      <c r="J278" s="78" t="s">
        <v>9</v>
      </c>
      <c r="K278" s="17"/>
    </row>
    <row r="279" spans="2:11" x14ac:dyDescent="0.3">
      <c r="B279" s="51"/>
      <c r="C279" s="81">
        <v>1</v>
      </c>
      <c r="D279" s="645" t="s">
        <v>123</v>
      </c>
      <c r="E279" s="646"/>
      <c r="F279" s="229"/>
      <c r="G279" s="217"/>
      <c r="H279" s="217"/>
      <c r="I279" s="217"/>
      <c r="J279" s="281">
        <f>F279*G279</f>
        <v>0</v>
      </c>
      <c r="K279" s="17"/>
    </row>
    <row r="280" spans="2:11" x14ac:dyDescent="0.3">
      <c r="B280" s="51"/>
      <c r="C280" s="7">
        <v>2</v>
      </c>
      <c r="D280" s="592" t="s">
        <v>257</v>
      </c>
      <c r="E280" s="593"/>
      <c r="F280" s="231"/>
      <c r="G280" s="358"/>
      <c r="H280" s="358"/>
      <c r="I280" s="358"/>
      <c r="J280" s="292">
        <f>F280*G280</f>
        <v>0</v>
      </c>
      <c r="K280" s="17"/>
    </row>
    <row r="281" spans="2:11" x14ac:dyDescent="0.3">
      <c r="B281" s="51"/>
      <c r="C281" s="7">
        <v>3</v>
      </c>
      <c r="D281" s="592" t="s">
        <v>124</v>
      </c>
      <c r="E281" s="593"/>
      <c r="F281" s="231"/>
      <c r="G281" s="358"/>
      <c r="H281" s="358"/>
      <c r="I281" s="358"/>
      <c r="J281" s="292">
        <f>F281*G281</f>
        <v>0</v>
      </c>
      <c r="K281" s="17"/>
    </row>
    <row r="282" spans="2:11" x14ac:dyDescent="0.3">
      <c r="B282" s="51"/>
      <c r="C282" s="7">
        <v>4</v>
      </c>
      <c r="D282" s="645"/>
      <c r="E282" s="646"/>
      <c r="F282" s="231"/>
      <c r="G282" s="358"/>
      <c r="H282" s="358"/>
      <c r="I282" s="358"/>
      <c r="J282" s="292">
        <f t="shared" ref="J282:J288" si="35">F282*G282</f>
        <v>0</v>
      </c>
      <c r="K282" s="17"/>
    </row>
    <row r="283" spans="2:11" x14ac:dyDescent="0.3">
      <c r="B283" s="51"/>
      <c r="C283" s="7">
        <v>5</v>
      </c>
      <c r="D283" s="592"/>
      <c r="E283" s="593"/>
      <c r="F283" s="231"/>
      <c r="G283" s="358"/>
      <c r="H283" s="358"/>
      <c r="I283" s="358"/>
      <c r="J283" s="292">
        <f t="shared" si="35"/>
        <v>0</v>
      </c>
      <c r="K283" s="17"/>
    </row>
    <row r="284" spans="2:11" x14ac:dyDescent="0.3">
      <c r="B284" s="51"/>
      <c r="C284" s="7">
        <v>6</v>
      </c>
      <c r="D284" s="592"/>
      <c r="E284" s="593"/>
      <c r="F284" s="231"/>
      <c r="G284" s="358"/>
      <c r="H284" s="358"/>
      <c r="I284" s="358"/>
      <c r="J284" s="292">
        <f t="shared" si="35"/>
        <v>0</v>
      </c>
      <c r="K284" s="17"/>
    </row>
    <row r="285" spans="2:11" x14ac:dyDescent="0.3">
      <c r="B285" s="51"/>
      <c r="C285" s="7">
        <v>7</v>
      </c>
      <c r="D285" s="645"/>
      <c r="E285" s="646"/>
      <c r="F285" s="231"/>
      <c r="G285" s="358"/>
      <c r="H285" s="358"/>
      <c r="I285" s="358"/>
      <c r="J285" s="292">
        <f t="shared" si="35"/>
        <v>0</v>
      </c>
      <c r="K285" s="17"/>
    </row>
    <row r="286" spans="2:11" x14ac:dyDescent="0.3">
      <c r="B286" s="51"/>
      <c r="C286" s="7">
        <v>8</v>
      </c>
      <c r="D286" s="592"/>
      <c r="E286" s="593"/>
      <c r="F286" s="231"/>
      <c r="G286" s="358"/>
      <c r="H286" s="358"/>
      <c r="I286" s="358"/>
      <c r="J286" s="292">
        <f t="shared" si="35"/>
        <v>0</v>
      </c>
      <c r="K286" s="17"/>
    </row>
    <row r="287" spans="2:11" x14ac:dyDescent="0.3">
      <c r="B287" s="51"/>
      <c r="C287" s="7">
        <v>9</v>
      </c>
      <c r="D287" s="592"/>
      <c r="E287" s="593"/>
      <c r="F287" s="231"/>
      <c r="G287" s="358"/>
      <c r="H287" s="358"/>
      <c r="I287" s="358"/>
      <c r="J287" s="292">
        <f t="shared" si="35"/>
        <v>0</v>
      </c>
      <c r="K287" s="17"/>
    </row>
    <row r="288" spans="2:11" x14ac:dyDescent="0.3">
      <c r="B288" s="51"/>
      <c r="C288" s="7">
        <v>10</v>
      </c>
      <c r="D288" s="645"/>
      <c r="E288" s="646"/>
      <c r="F288" s="231"/>
      <c r="G288" s="358"/>
      <c r="H288" s="358"/>
      <c r="I288" s="358"/>
      <c r="J288" s="292">
        <f t="shared" si="35"/>
        <v>0</v>
      </c>
      <c r="K288" s="17"/>
    </row>
    <row r="289" spans="2:11" x14ac:dyDescent="0.3">
      <c r="B289" s="51"/>
      <c r="C289" s="135"/>
      <c r="D289" s="23" t="s">
        <v>125</v>
      </c>
      <c r="E289" s="23"/>
      <c r="F289" s="23"/>
      <c r="G289" s="23"/>
      <c r="H289" s="23"/>
      <c r="I289" s="23"/>
      <c r="J289" s="58">
        <f>SUM(J279:J288)</f>
        <v>0</v>
      </c>
      <c r="K289" s="17"/>
    </row>
    <row r="290" spans="2:11" x14ac:dyDescent="0.3">
      <c r="B290" s="51"/>
      <c r="C290" s="20"/>
      <c r="D290" s="19" t="s">
        <v>126</v>
      </c>
      <c r="E290" s="20"/>
      <c r="F290" s="20"/>
      <c r="G290" s="20"/>
      <c r="H290" s="20"/>
      <c r="I290" s="20"/>
      <c r="J290" s="20"/>
      <c r="K290" s="17"/>
    </row>
    <row r="291" spans="2:11" x14ac:dyDescent="0.3">
      <c r="B291" s="51"/>
      <c r="C291" s="47"/>
      <c r="D291" s="353" t="s">
        <v>121</v>
      </c>
      <c r="E291" s="635" t="s">
        <v>258</v>
      </c>
      <c r="F291" s="635"/>
      <c r="G291" s="181" t="s">
        <v>127</v>
      </c>
      <c r="H291" s="352" t="s">
        <v>8</v>
      </c>
      <c r="I291" s="72"/>
      <c r="J291" s="78" t="s">
        <v>9</v>
      </c>
      <c r="K291" s="17"/>
    </row>
    <row r="292" spans="2:11" x14ac:dyDescent="0.3">
      <c r="B292" s="51"/>
      <c r="C292" s="81">
        <v>1</v>
      </c>
      <c r="D292" s="230"/>
      <c r="E292" s="636"/>
      <c r="F292" s="637"/>
      <c r="G292" s="293"/>
      <c r="H292" s="233"/>
      <c r="I292" s="361"/>
      <c r="J292" s="368">
        <f>G292*H292</f>
        <v>0</v>
      </c>
      <c r="K292" s="17"/>
    </row>
    <row r="293" spans="2:11" x14ac:dyDescent="0.3">
      <c r="B293" s="51"/>
      <c r="C293" s="7"/>
      <c r="D293" s="230"/>
      <c r="E293" s="638"/>
      <c r="F293" s="638"/>
      <c r="G293" s="293"/>
      <c r="H293" s="233"/>
      <c r="I293" s="361"/>
      <c r="J293" s="368">
        <f>G293*H293</f>
        <v>0</v>
      </c>
      <c r="K293" s="17"/>
    </row>
    <row r="294" spans="2:11" x14ac:dyDescent="0.3">
      <c r="B294" s="51"/>
      <c r="C294" s="22"/>
      <c r="D294" s="153" t="s">
        <v>128</v>
      </c>
      <c r="E294" s="270"/>
      <c r="F294" s="271"/>
      <c r="G294" s="270"/>
      <c r="H294" s="270"/>
      <c r="I294" s="270"/>
      <c r="J294" s="369">
        <f>SUM(J292:J293)</f>
        <v>0</v>
      </c>
      <c r="K294" s="17"/>
    </row>
    <row r="295" spans="2:11" ht="12" customHeight="1" x14ac:dyDescent="0.3">
      <c r="B295" s="57"/>
      <c r="C295" s="25"/>
      <c r="D295" s="25"/>
      <c r="E295" s="25"/>
      <c r="F295" s="25"/>
      <c r="G295" s="25"/>
      <c r="H295" s="25"/>
      <c r="I295" s="25"/>
      <c r="J295" s="25"/>
      <c r="K295" s="26"/>
    </row>
    <row r="296" spans="2:11" ht="12" customHeight="1" x14ac:dyDescent="0.3"/>
    <row r="297" spans="2:11" ht="12" customHeight="1" x14ac:dyDescent="0.4">
      <c r="B297" s="9"/>
      <c r="C297" s="10"/>
      <c r="D297" s="11"/>
      <c r="E297" s="10"/>
      <c r="F297" s="10"/>
      <c r="G297" s="10"/>
      <c r="H297" s="10"/>
      <c r="I297" s="10"/>
      <c r="J297" s="10"/>
      <c r="K297" s="12"/>
    </row>
    <row r="298" spans="2:11" ht="15.6" x14ac:dyDescent="0.3">
      <c r="B298" s="13"/>
      <c r="C298" s="59"/>
      <c r="D298" s="60" t="s">
        <v>262</v>
      </c>
      <c r="E298" s="61"/>
      <c r="F298" s="61"/>
      <c r="G298" s="61"/>
      <c r="H298" s="61"/>
      <c r="I298" s="61"/>
      <c r="J298" s="65">
        <f>SUM(J212, J229,J242, J247)</f>
        <v>0</v>
      </c>
      <c r="K298" s="17"/>
    </row>
    <row r="299" spans="2:11" ht="6" customHeight="1" x14ac:dyDescent="0.3">
      <c r="B299" s="13"/>
      <c r="C299" s="20"/>
      <c r="D299" s="20"/>
      <c r="E299" s="20"/>
      <c r="F299" s="20"/>
      <c r="G299" s="20"/>
      <c r="H299" s="20"/>
      <c r="I299" s="20"/>
      <c r="J299" s="21"/>
      <c r="K299" s="17"/>
    </row>
    <row r="300" spans="2:11" ht="15.6" x14ac:dyDescent="0.3">
      <c r="B300" s="13"/>
      <c r="C300" s="59"/>
      <c r="D300" s="60" t="s">
        <v>263</v>
      </c>
      <c r="E300" s="61"/>
      <c r="F300" s="61"/>
      <c r="G300" s="61"/>
      <c r="H300" s="61"/>
      <c r="I300" s="61"/>
      <c r="J300" s="65">
        <f>J294+J289+J276+J259</f>
        <v>0</v>
      </c>
      <c r="K300" s="17"/>
    </row>
    <row r="301" spans="2:11" ht="6" customHeight="1" x14ac:dyDescent="0.3">
      <c r="B301" s="13"/>
      <c r="C301" s="20"/>
      <c r="D301" s="20"/>
      <c r="E301" s="20"/>
      <c r="F301" s="20"/>
      <c r="G301" s="20"/>
      <c r="H301" s="20"/>
      <c r="I301" s="20"/>
      <c r="J301" s="21"/>
      <c r="K301" s="17"/>
    </row>
    <row r="302" spans="2:11" ht="15.6" x14ac:dyDescent="0.3">
      <c r="B302" s="13"/>
      <c r="C302" s="62"/>
      <c r="D302" s="63" t="s">
        <v>264</v>
      </c>
      <c r="E302" s="64"/>
      <c r="F302" s="64"/>
      <c r="G302" s="64"/>
      <c r="H302" s="64"/>
      <c r="I302" s="64"/>
      <c r="J302" s="66">
        <f>J298+J300</f>
        <v>0</v>
      </c>
      <c r="K302" s="17"/>
    </row>
    <row r="303" spans="2:11" ht="12" customHeight="1" x14ac:dyDescent="0.3">
      <c r="B303" s="24"/>
      <c r="C303" s="25"/>
      <c r="D303" s="25"/>
      <c r="E303" s="25"/>
      <c r="F303" s="25"/>
      <c r="G303" s="25"/>
      <c r="H303" s="25"/>
      <c r="I303" s="25"/>
      <c r="J303" s="25"/>
      <c r="K303" s="26"/>
    </row>
    <row r="304" spans="2:11" ht="12" customHeight="1" x14ac:dyDescent="0.3"/>
    <row r="305" spans="2:11" ht="21" x14ac:dyDescent="0.4">
      <c r="B305" s="33"/>
      <c r="C305" s="34"/>
      <c r="D305" s="35" t="s">
        <v>265</v>
      </c>
      <c r="E305" s="34"/>
      <c r="F305" s="34"/>
      <c r="G305" s="34"/>
      <c r="H305" s="34"/>
      <c r="I305" s="34"/>
      <c r="J305" s="34"/>
      <c r="K305" s="36"/>
    </row>
    <row r="306" spans="2:11" ht="12" customHeight="1" x14ac:dyDescent="0.3"/>
    <row r="307" spans="2:11" ht="12" customHeight="1" x14ac:dyDescent="0.4">
      <c r="B307" s="9"/>
      <c r="C307" s="10"/>
      <c r="D307" s="11"/>
      <c r="E307" s="10"/>
      <c r="F307" s="10"/>
      <c r="G307" s="10"/>
      <c r="H307" s="10"/>
      <c r="I307" s="10"/>
      <c r="J307" s="10"/>
      <c r="K307" s="12"/>
    </row>
    <row r="308" spans="2:11" x14ac:dyDescent="0.3">
      <c r="B308" s="13"/>
      <c r="C308" s="4"/>
      <c r="D308" s="5" t="s">
        <v>130</v>
      </c>
      <c r="E308" s="360"/>
      <c r="F308" s="360"/>
      <c r="G308" s="360"/>
      <c r="H308" s="360"/>
      <c r="I308" s="360"/>
      <c r="J308" s="355" t="s">
        <v>9</v>
      </c>
      <c r="K308" s="17"/>
    </row>
    <row r="309" spans="2:11" x14ac:dyDescent="0.3">
      <c r="B309" s="13"/>
      <c r="C309" s="6"/>
      <c r="D309" s="96" t="s">
        <v>43</v>
      </c>
      <c r="E309" s="98"/>
      <c r="F309" s="98"/>
      <c r="G309" s="98"/>
      <c r="H309" s="99"/>
      <c r="I309" s="607">
        <v>1000</v>
      </c>
      <c r="J309" s="608"/>
      <c r="K309" s="17"/>
    </row>
    <row r="310" spans="2:11" x14ac:dyDescent="0.3">
      <c r="B310" s="13"/>
      <c r="C310" s="7"/>
      <c r="D310" s="97" t="s">
        <v>63</v>
      </c>
      <c r="E310" s="100"/>
      <c r="F310" s="100"/>
      <c r="G310" s="100"/>
      <c r="H310" s="101"/>
      <c r="I310" s="594">
        <v>1000</v>
      </c>
      <c r="J310" s="595"/>
      <c r="K310" s="17"/>
    </row>
    <row r="311" spans="2:11" x14ac:dyDescent="0.3">
      <c r="B311" s="13"/>
      <c r="C311" s="7"/>
      <c r="D311" s="97" t="s">
        <v>266</v>
      </c>
      <c r="E311" s="100"/>
      <c r="F311" s="100"/>
      <c r="G311" s="100"/>
      <c r="H311" s="101"/>
      <c r="I311" s="594">
        <v>1000</v>
      </c>
      <c r="J311" s="595"/>
      <c r="K311" s="17"/>
    </row>
    <row r="312" spans="2:11" x14ac:dyDescent="0.3">
      <c r="B312" s="13"/>
      <c r="C312" s="7"/>
      <c r="D312" s="97" t="s">
        <v>259</v>
      </c>
      <c r="E312" s="100"/>
      <c r="F312" s="100"/>
      <c r="G312" s="100"/>
      <c r="H312" s="101"/>
      <c r="I312" s="594">
        <f>J300</f>
        <v>0</v>
      </c>
      <c r="J312" s="595"/>
      <c r="K312" s="17"/>
    </row>
    <row r="313" spans="2:11" x14ac:dyDescent="0.3">
      <c r="B313" s="13"/>
      <c r="C313" s="7"/>
      <c r="D313" s="97" t="s">
        <v>2</v>
      </c>
      <c r="E313" s="100"/>
      <c r="F313" s="100"/>
      <c r="G313" s="100"/>
      <c r="H313" s="101"/>
      <c r="I313" s="594">
        <f>J183</f>
        <v>0</v>
      </c>
      <c r="J313" s="595"/>
      <c r="K313" s="17"/>
    </row>
    <row r="314" spans="2:11" x14ac:dyDescent="0.3">
      <c r="B314" s="13"/>
      <c r="C314" s="7"/>
      <c r="D314" s="97" t="s">
        <v>97</v>
      </c>
      <c r="E314" s="100"/>
      <c r="F314" s="100"/>
      <c r="G314" s="100"/>
      <c r="H314" s="101"/>
      <c r="I314" s="594">
        <v>5000</v>
      </c>
      <c r="J314" s="595"/>
      <c r="K314" s="17"/>
    </row>
    <row r="315" spans="2:11" x14ac:dyDescent="0.3">
      <c r="B315" s="13"/>
      <c r="C315" s="7"/>
      <c r="D315" s="97" t="s">
        <v>154</v>
      </c>
      <c r="E315" s="100"/>
      <c r="F315" s="100"/>
      <c r="G315" s="100"/>
      <c r="H315" s="101"/>
      <c r="I315" s="594">
        <v>5000</v>
      </c>
      <c r="J315" s="595"/>
      <c r="K315" s="17"/>
    </row>
    <row r="316" spans="2:11" x14ac:dyDescent="0.3">
      <c r="B316" s="13"/>
      <c r="C316" s="7"/>
      <c r="D316" s="97" t="s">
        <v>239</v>
      </c>
      <c r="E316" s="100"/>
      <c r="F316" s="100"/>
      <c r="G316" s="100"/>
      <c r="H316" s="101"/>
      <c r="I316" s="594">
        <v>500</v>
      </c>
      <c r="J316" s="595"/>
      <c r="K316" s="17"/>
    </row>
    <row r="317" spans="2:11" x14ac:dyDescent="0.3">
      <c r="B317" s="13"/>
      <c r="C317" s="7"/>
      <c r="D317" s="97" t="s">
        <v>243</v>
      </c>
      <c r="E317" s="100"/>
      <c r="F317" s="100"/>
      <c r="G317" s="100"/>
      <c r="H317" s="101"/>
      <c r="I317" s="594">
        <v>1000</v>
      </c>
      <c r="J317" s="595"/>
      <c r="K317" s="17"/>
    </row>
    <row r="318" spans="2:11" x14ac:dyDescent="0.3">
      <c r="B318" s="13"/>
      <c r="C318" s="7"/>
      <c r="D318" s="278"/>
      <c r="E318" s="100"/>
      <c r="F318" s="100"/>
      <c r="G318" s="100"/>
      <c r="H318" s="101"/>
      <c r="I318" s="594"/>
      <c r="J318" s="595"/>
      <c r="K318" s="17"/>
    </row>
    <row r="319" spans="2:11" x14ac:dyDescent="0.3">
      <c r="B319" s="13"/>
      <c r="C319" s="7"/>
      <c r="D319" s="97"/>
      <c r="E319" s="100"/>
      <c r="F319" s="100"/>
      <c r="G319" s="100"/>
      <c r="H319" s="101"/>
      <c r="I319" s="594"/>
      <c r="J319" s="595"/>
      <c r="K319" s="17"/>
    </row>
    <row r="320" spans="2:11" x14ac:dyDescent="0.3">
      <c r="B320" s="13"/>
      <c r="C320" s="7"/>
      <c r="D320" s="97" t="s">
        <v>267</v>
      </c>
      <c r="E320" s="110" t="s">
        <v>268</v>
      </c>
      <c r="F320" s="647">
        <f>IF(I320&gt;0,'Subaward (1)'!C5,"None")</f>
        <v>0</v>
      </c>
      <c r="G320" s="648"/>
      <c r="H320" s="649"/>
      <c r="I320" s="594">
        <v>100</v>
      </c>
      <c r="J320" s="595"/>
      <c r="K320" s="17"/>
    </row>
    <row r="321" spans="2:11" x14ac:dyDescent="0.3">
      <c r="B321" s="13"/>
      <c r="C321" s="7"/>
      <c r="D321" s="97" t="s">
        <v>269</v>
      </c>
      <c r="E321" s="110" t="s">
        <v>268</v>
      </c>
      <c r="F321" s="647">
        <f>IF(I321&gt;0,'Subaward (2)'!C5,"None")</f>
        <v>0</v>
      </c>
      <c r="G321" s="648"/>
      <c r="H321" s="649"/>
      <c r="I321" s="594">
        <v>500000</v>
      </c>
      <c r="J321" s="595"/>
      <c r="K321" s="17"/>
    </row>
    <row r="322" spans="2:11" x14ac:dyDescent="0.3">
      <c r="B322" s="13"/>
      <c r="C322" s="7"/>
      <c r="D322" s="97" t="s">
        <v>270</v>
      </c>
      <c r="E322" s="110" t="s">
        <v>268</v>
      </c>
      <c r="F322" s="647" t="str">
        <f>IF(I322&gt;0,'Subaward (3)'!C5,"None")</f>
        <v>None</v>
      </c>
      <c r="G322" s="648"/>
      <c r="H322" s="649"/>
      <c r="I322" s="594">
        <f>IF('Subaward (3)'!J338&lt;=25000,'Subaward (3)'!J338,25000)</f>
        <v>0</v>
      </c>
      <c r="J322" s="595"/>
      <c r="K322" s="17"/>
    </row>
    <row r="323" spans="2:11" x14ac:dyDescent="0.3">
      <c r="B323" s="13"/>
      <c r="C323" s="7"/>
      <c r="D323" s="97" t="s">
        <v>271</v>
      </c>
      <c r="E323" s="110" t="s">
        <v>268</v>
      </c>
      <c r="F323" s="647" t="str">
        <f>IF(I323&gt;0,'Subaward (4)'!C5,"None")</f>
        <v>None</v>
      </c>
      <c r="G323" s="648"/>
      <c r="H323" s="649"/>
      <c r="I323" s="594">
        <f>IF('Subaward (3)'!J338&lt;=25000,'Subaward (3)'!J338,25000)</f>
        <v>0</v>
      </c>
      <c r="J323" s="595"/>
      <c r="K323" s="17"/>
    </row>
    <row r="324" spans="2:11" x14ac:dyDescent="0.3">
      <c r="B324" s="13"/>
      <c r="C324" s="102"/>
      <c r="D324" s="103" t="s">
        <v>133</v>
      </c>
      <c r="E324" s="103"/>
      <c r="F324" s="103"/>
      <c r="G324" s="103"/>
      <c r="H324" s="103"/>
      <c r="I324" s="650">
        <f>SUM(I309:J323)</f>
        <v>514600</v>
      </c>
      <c r="J324" s="651"/>
      <c r="K324" s="17"/>
    </row>
    <row r="325" spans="2:11" x14ac:dyDescent="0.3">
      <c r="B325" s="13"/>
      <c r="C325" s="104"/>
      <c r="D325" s="105" t="s">
        <v>134</v>
      </c>
      <c r="E325" s="105"/>
      <c r="F325" s="105"/>
      <c r="G325" s="105"/>
      <c r="H325" s="105"/>
      <c r="I325" s="652">
        <f>SUM(I309:J312,I314:J317)</f>
        <v>14500</v>
      </c>
      <c r="J325" s="653"/>
      <c r="K325" s="17"/>
    </row>
    <row r="326" spans="2:11" x14ac:dyDescent="0.3">
      <c r="B326" s="13"/>
      <c r="C326" s="106"/>
      <c r="D326" s="121" t="s">
        <v>272</v>
      </c>
      <c r="E326" s="121"/>
      <c r="F326" s="121"/>
      <c r="G326" s="121"/>
      <c r="H326" s="121"/>
      <c r="I326" s="654">
        <v>0.15</v>
      </c>
      <c r="J326" s="655"/>
      <c r="K326" s="17"/>
    </row>
    <row r="327" spans="2:11" x14ac:dyDescent="0.3">
      <c r="B327" s="13"/>
      <c r="C327" s="107"/>
      <c r="D327" s="108" t="s">
        <v>136</v>
      </c>
      <c r="E327" s="108"/>
      <c r="F327" s="108"/>
      <c r="G327" s="108"/>
      <c r="H327" s="108"/>
      <c r="I327" s="656">
        <f>IFERROR(I325*I326,I325*0)</f>
        <v>2175</v>
      </c>
      <c r="J327" s="657"/>
      <c r="K327" s="17"/>
    </row>
    <row r="328" spans="2:11" ht="12" customHeight="1" x14ac:dyDescent="0.3">
      <c r="B328" s="24"/>
      <c r="C328" s="89"/>
      <c r="D328" s="89"/>
      <c r="E328" s="89"/>
      <c r="F328" s="89"/>
      <c r="G328" s="89"/>
      <c r="H328" s="89"/>
      <c r="I328" s="89"/>
      <c r="J328" s="89"/>
      <c r="K328" s="26"/>
    </row>
    <row r="329" spans="2:11" ht="12" customHeight="1" x14ac:dyDescent="0.3">
      <c r="C329" s="1"/>
      <c r="D329" s="1"/>
      <c r="E329" s="1"/>
      <c r="F329" s="1"/>
      <c r="G329" s="1"/>
      <c r="H329" s="1"/>
      <c r="I329" s="1"/>
      <c r="J329" s="1"/>
    </row>
    <row r="330" spans="2:11" ht="12" customHeight="1" x14ac:dyDescent="0.4">
      <c r="B330" s="9"/>
      <c r="C330" s="10"/>
      <c r="D330" s="11"/>
      <c r="E330" s="10"/>
      <c r="F330" s="10"/>
      <c r="G330" s="10"/>
      <c r="H330" s="10"/>
      <c r="I330" s="10"/>
      <c r="J330" s="10"/>
      <c r="K330" s="111"/>
    </row>
    <row r="331" spans="2:11" ht="15.6" x14ac:dyDescent="0.3">
      <c r="B331" s="13"/>
      <c r="C331" s="59"/>
      <c r="D331" s="60" t="s">
        <v>137</v>
      </c>
      <c r="E331" s="61"/>
      <c r="F331" s="61"/>
      <c r="G331" s="61"/>
      <c r="H331" s="61"/>
      <c r="I331" s="61"/>
      <c r="J331" s="65">
        <f>I324</f>
        <v>514600</v>
      </c>
      <c r="K331" s="88"/>
    </row>
    <row r="332" spans="2:11" ht="6" customHeight="1" x14ac:dyDescent="0.3">
      <c r="B332" s="13"/>
      <c r="C332" s="20"/>
      <c r="D332" s="20"/>
      <c r="E332" s="20"/>
      <c r="F332" s="20"/>
      <c r="G332" s="20"/>
      <c r="H332" s="20"/>
      <c r="I332" s="20"/>
      <c r="J332" s="21"/>
      <c r="K332" s="88"/>
    </row>
    <row r="333" spans="2:11" ht="15.6" x14ac:dyDescent="0.3">
      <c r="B333" s="13"/>
      <c r="C333" s="59"/>
      <c r="D333" s="60" t="s">
        <v>138</v>
      </c>
      <c r="E333" s="61"/>
      <c r="F333" s="61"/>
      <c r="G333" s="61"/>
      <c r="H333" s="61"/>
      <c r="I333" s="61"/>
      <c r="J333" s="65">
        <f>I327</f>
        <v>2175</v>
      </c>
      <c r="K333" s="88"/>
    </row>
    <row r="334" spans="2:11" ht="6" customHeight="1" x14ac:dyDescent="0.3">
      <c r="B334" s="13"/>
      <c r="C334" s="20"/>
      <c r="D334" s="20"/>
      <c r="E334" s="20"/>
      <c r="F334" s="20"/>
      <c r="G334" s="20"/>
      <c r="H334" s="20"/>
      <c r="I334" s="20"/>
      <c r="J334" s="21"/>
      <c r="K334" s="88"/>
    </row>
    <row r="335" spans="2:11" ht="15.6" x14ac:dyDescent="0.3">
      <c r="B335" s="13"/>
      <c r="C335" s="131"/>
      <c r="D335" s="132" t="s">
        <v>273</v>
      </c>
      <c r="E335" s="131"/>
      <c r="F335" s="131"/>
      <c r="G335" s="131"/>
      <c r="H335" s="131"/>
      <c r="I335" s="131"/>
      <c r="J335" s="364">
        <f>Costshares!K267</f>
        <v>0</v>
      </c>
      <c r="K335" s="88"/>
    </row>
    <row r="336" spans="2:11" ht="6" customHeight="1" x14ac:dyDescent="0.3">
      <c r="B336" s="13"/>
      <c r="C336" s="20"/>
      <c r="D336" s="20"/>
      <c r="E336" s="20"/>
      <c r="F336" s="20"/>
      <c r="G336" s="20"/>
      <c r="H336" s="20"/>
      <c r="I336" s="20"/>
      <c r="J336" s="21"/>
      <c r="K336" s="88"/>
    </row>
    <row r="337" spans="2:11" ht="15.6" x14ac:dyDescent="0.3">
      <c r="B337" s="13"/>
      <c r="C337" s="62"/>
      <c r="D337" s="63" t="s">
        <v>139</v>
      </c>
      <c r="E337" s="64"/>
      <c r="F337" s="64"/>
      <c r="G337" s="64"/>
      <c r="H337" s="64"/>
      <c r="I337" s="64"/>
      <c r="J337" s="66">
        <f>(J331+J333)-J335</f>
        <v>516775</v>
      </c>
      <c r="K337" s="88"/>
    </row>
    <row r="338" spans="2:11" ht="12" customHeight="1" x14ac:dyDescent="0.3">
      <c r="B338" s="24"/>
      <c r="C338" s="25"/>
      <c r="D338" s="25"/>
      <c r="E338" s="25"/>
      <c r="F338" s="25"/>
      <c r="G338" s="25"/>
      <c r="H338" s="25"/>
      <c r="I338" s="25"/>
      <c r="J338" s="25"/>
      <c r="K338" s="26"/>
    </row>
    <row r="339" spans="2:11" ht="6" customHeight="1" x14ac:dyDescent="0.3"/>
    <row r="340" spans="2:11" ht="15.6" x14ac:dyDescent="0.3">
      <c r="C340" s="317" t="s">
        <v>274</v>
      </c>
      <c r="D340" s="125" t="s">
        <v>275</v>
      </c>
    </row>
    <row r="341" spans="2:11" x14ac:dyDescent="0.3">
      <c r="D341" s="1" t="s">
        <v>276</v>
      </c>
    </row>
  </sheetData>
  <dataConsolidate/>
  <mergeCells count="251">
    <mergeCell ref="D283:E283"/>
    <mergeCell ref="D156:E156"/>
    <mergeCell ref="D157:E157"/>
    <mergeCell ref="D158:E158"/>
    <mergeCell ref="D171:E171"/>
    <mergeCell ref="D172:E172"/>
    <mergeCell ref="D173:E173"/>
    <mergeCell ref="D174:E174"/>
    <mergeCell ref="D175:E175"/>
    <mergeCell ref="D176:E176"/>
    <mergeCell ref="D238:E238"/>
    <mergeCell ref="I152:J152"/>
    <mergeCell ref="I153:J153"/>
    <mergeCell ref="I154:J154"/>
    <mergeCell ref="I155:J155"/>
    <mergeCell ref="I156:J156"/>
    <mergeCell ref="I157:J157"/>
    <mergeCell ref="I158:J158"/>
    <mergeCell ref="G214:H214"/>
    <mergeCell ref="D159:E159"/>
    <mergeCell ref="D160:E160"/>
    <mergeCell ref="D161:E161"/>
    <mergeCell ref="D168:E168"/>
    <mergeCell ref="D169:E169"/>
    <mergeCell ref="D170:E170"/>
    <mergeCell ref="D153:E153"/>
    <mergeCell ref="D154:E154"/>
    <mergeCell ref="D155:E155"/>
    <mergeCell ref="G220:H220"/>
    <mergeCell ref="I142:J142"/>
    <mergeCell ref="D284:E284"/>
    <mergeCell ref="D285:E285"/>
    <mergeCell ref="I170:J170"/>
    <mergeCell ref="I171:J171"/>
    <mergeCell ref="I172:J172"/>
    <mergeCell ref="I159:J159"/>
    <mergeCell ref="I160:J160"/>
    <mergeCell ref="I161:J161"/>
    <mergeCell ref="I162:J162"/>
    <mergeCell ref="E244:F244"/>
    <mergeCell ref="G222:H222"/>
    <mergeCell ref="G223:H223"/>
    <mergeCell ref="G224:H224"/>
    <mergeCell ref="G225:H225"/>
    <mergeCell ref="G227:H227"/>
    <mergeCell ref="G228:H228"/>
    <mergeCell ref="D239:E239"/>
    <mergeCell ref="D240:E240"/>
    <mergeCell ref="D241:E241"/>
    <mergeCell ref="G215:H215"/>
    <mergeCell ref="G217:H217"/>
    <mergeCell ref="G218:H218"/>
    <mergeCell ref="I139:J139"/>
    <mergeCell ref="I140:J140"/>
    <mergeCell ref="I141:J141"/>
    <mergeCell ref="C2:J2"/>
    <mergeCell ref="D278:E278"/>
    <mergeCell ref="I179:J179"/>
    <mergeCell ref="D231:E231"/>
    <mergeCell ref="D232:E232"/>
    <mergeCell ref="D233:E233"/>
    <mergeCell ref="D234:E234"/>
    <mergeCell ref="D235:E235"/>
    <mergeCell ref="D236:E236"/>
    <mergeCell ref="D237:E237"/>
    <mergeCell ref="I145:J145"/>
    <mergeCell ref="I128:J128"/>
    <mergeCell ref="I94:J94"/>
    <mergeCell ref="I168:J168"/>
    <mergeCell ref="I169:J169"/>
    <mergeCell ref="I144:J144"/>
    <mergeCell ref="I151:J151"/>
    <mergeCell ref="G272:H272"/>
    <mergeCell ref="G274:H274"/>
    <mergeCell ref="G275:H275"/>
    <mergeCell ref="G219:H219"/>
    <mergeCell ref="I123:J123"/>
    <mergeCell ref="I124:J124"/>
    <mergeCell ref="I125:J125"/>
    <mergeCell ref="I126:J126"/>
    <mergeCell ref="I127:J127"/>
    <mergeCell ref="I135:J135"/>
    <mergeCell ref="I136:J136"/>
    <mergeCell ref="I137:J137"/>
    <mergeCell ref="I138:J138"/>
    <mergeCell ref="I134:J134"/>
    <mergeCell ref="D102:E102"/>
    <mergeCell ref="I113:J113"/>
    <mergeCell ref="I114:J114"/>
    <mergeCell ref="I115:J115"/>
    <mergeCell ref="I116:J116"/>
    <mergeCell ref="I117:J117"/>
    <mergeCell ref="I118:J118"/>
    <mergeCell ref="I119:J119"/>
    <mergeCell ref="I101:J101"/>
    <mergeCell ref="I102:J102"/>
    <mergeCell ref="I103:J103"/>
    <mergeCell ref="I104:J104"/>
    <mergeCell ref="D109:E109"/>
    <mergeCell ref="D110:E110"/>
    <mergeCell ref="D111:E111"/>
    <mergeCell ref="D112:E112"/>
    <mergeCell ref="D103:E103"/>
    <mergeCell ref="D104:E104"/>
    <mergeCell ref="D105:E105"/>
    <mergeCell ref="D106:E106"/>
    <mergeCell ref="D107:E107"/>
    <mergeCell ref="D108:E108"/>
    <mergeCell ref="D113:E113"/>
    <mergeCell ref="D114:E114"/>
    <mergeCell ref="I91:J91"/>
    <mergeCell ref="I92:J92"/>
    <mergeCell ref="I93:J93"/>
    <mergeCell ref="I100:J100"/>
    <mergeCell ref="D91:E91"/>
    <mergeCell ref="D92:E92"/>
    <mergeCell ref="D93:E93"/>
    <mergeCell ref="D100:E100"/>
    <mergeCell ref="D101:E101"/>
    <mergeCell ref="I324:J324"/>
    <mergeCell ref="I325:J325"/>
    <mergeCell ref="I326:J326"/>
    <mergeCell ref="I327:J327"/>
    <mergeCell ref="I316:J316"/>
    <mergeCell ref="I317:J317"/>
    <mergeCell ref="I318:J318"/>
    <mergeCell ref="I319:J319"/>
    <mergeCell ref="I105:J105"/>
    <mergeCell ref="I106:J106"/>
    <mergeCell ref="I107:J107"/>
    <mergeCell ref="I108:J108"/>
    <mergeCell ref="I109:J109"/>
    <mergeCell ref="I110:J110"/>
    <mergeCell ref="I111:J111"/>
    <mergeCell ref="I112:J112"/>
    <mergeCell ref="I173:J173"/>
    <mergeCell ref="I174:J174"/>
    <mergeCell ref="I175:J175"/>
    <mergeCell ref="I176:J176"/>
    <mergeCell ref="I143:J143"/>
    <mergeCell ref="I120:J120"/>
    <mergeCell ref="I121:J121"/>
    <mergeCell ref="I122:J122"/>
    <mergeCell ref="F321:H321"/>
    <mergeCell ref="I321:J321"/>
    <mergeCell ref="F322:H322"/>
    <mergeCell ref="I322:J322"/>
    <mergeCell ref="F323:H323"/>
    <mergeCell ref="I323:J323"/>
    <mergeCell ref="I312:J312"/>
    <mergeCell ref="I313:J313"/>
    <mergeCell ref="I314:J314"/>
    <mergeCell ref="I315:J315"/>
    <mergeCell ref="F320:H320"/>
    <mergeCell ref="I320:J320"/>
    <mergeCell ref="E291:F291"/>
    <mergeCell ref="E292:F292"/>
    <mergeCell ref="E293:F293"/>
    <mergeCell ref="I309:J309"/>
    <mergeCell ref="I310:J310"/>
    <mergeCell ref="I311:J311"/>
    <mergeCell ref="E245:F245"/>
    <mergeCell ref="E246:F246"/>
    <mergeCell ref="G261:H261"/>
    <mergeCell ref="G262:H262"/>
    <mergeCell ref="G264:H264"/>
    <mergeCell ref="G265:H265"/>
    <mergeCell ref="G266:H266"/>
    <mergeCell ref="G267:H267"/>
    <mergeCell ref="G269:H269"/>
    <mergeCell ref="G270:H270"/>
    <mergeCell ref="G271:H271"/>
    <mergeCell ref="D287:E287"/>
    <mergeCell ref="D288:E288"/>
    <mergeCell ref="D286:E286"/>
    <mergeCell ref="D279:E279"/>
    <mergeCell ref="D280:E280"/>
    <mergeCell ref="D281:E281"/>
    <mergeCell ref="D282:E282"/>
    <mergeCell ref="C206:C207"/>
    <mergeCell ref="D206:D207"/>
    <mergeCell ref="C208:C209"/>
    <mergeCell ref="D208:D209"/>
    <mergeCell ref="C210:C211"/>
    <mergeCell ref="D210:D211"/>
    <mergeCell ref="D177:E177"/>
    <mergeCell ref="D178:E178"/>
    <mergeCell ref="C202:C203"/>
    <mergeCell ref="D202:D203"/>
    <mergeCell ref="C204:C205"/>
    <mergeCell ref="D204:D205"/>
    <mergeCell ref="E200:J200"/>
    <mergeCell ref="I177:J177"/>
    <mergeCell ref="I178:J178"/>
    <mergeCell ref="D151:E151"/>
    <mergeCell ref="D152:E152"/>
    <mergeCell ref="D118:E118"/>
    <mergeCell ref="D119:E119"/>
    <mergeCell ref="D120:E120"/>
    <mergeCell ref="D121:E121"/>
    <mergeCell ref="D122:E122"/>
    <mergeCell ref="D123:E123"/>
    <mergeCell ref="D135:E135"/>
    <mergeCell ref="D136:E136"/>
    <mergeCell ref="D137:E137"/>
    <mergeCell ref="D138:E138"/>
    <mergeCell ref="D139:E139"/>
    <mergeCell ref="D140:E140"/>
    <mergeCell ref="D141:E141"/>
    <mergeCell ref="D142:E142"/>
    <mergeCell ref="D143:E143"/>
    <mergeCell ref="D144:E144"/>
    <mergeCell ref="D134:E134"/>
    <mergeCell ref="D124:E124"/>
    <mergeCell ref="D125:E125"/>
    <mergeCell ref="D126:E126"/>
    <mergeCell ref="D127:E127"/>
    <mergeCell ref="D115:E115"/>
    <mergeCell ref="D116:E116"/>
    <mergeCell ref="D117:E117"/>
    <mergeCell ref="C5:D5"/>
    <mergeCell ref="E5:J5"/>
    <mergeCell ref="C7:D7"/>
    <mergeCell ref="E7:J7"/>
    <mergeCell ref="D83:E83"/>
    <mergeCell ref="D84:E84"/>
    <mergeCell ref="I84:J84"/>
    <mergeCell ref="I85:J85"/>
    <mergeCell ref="I86:J86"/>
    <mergeCell ref="E9:F9"/>
    <mergeCell ref="G9:H9"/>
    <mergeCell ref="I9:J9"/>
    <mergeCell ref="G8:H8"/>
    <mergeCell ref="I8:J8"/>
    <mergeCell ref="G10:H10"/>
    <mergeCell ref="I10:J10"/>
    <mergeCell ref="E11:F11"/>
    <mergeCell ref="G11:H11"/>
    <mergeCell ref="I11:J11"/>
    <mergeCell ref="E18:J18"/>
    <mergeCell ref="I83:J83"/>
    <mergeCell ref="D85:E85"/>
    <mergeCell ref="D86:E86"/>
    <mergeCell ref="D87:E87"/>
    <mergeCell ref="D88:E88"/>
    <mergeCell ref="D89:E89"/>
    <mergeCell ref="D90:E90"/>
    <mergeCell ref="I87:J87"/>
    <mergeCell ref="I88:J88"/>
    <mergeCell ref="I89:J89"/>
    <mergeCell ref="I90:J90"/>
  </mergeCells>
  <conditionalFormatting sqref="F101:F127">
    <cfRule type="containsText" dxfId="6" priority="1" operator="containsText" text="Yes">
      <formula>NOT(ISERROR(SEARCH("Yes",F101)))</formula>
    </cfRule>
  </conditionalFormatting>
  <dataValidations count="1">
    <dataValidation showInputMessage="1" showErrorMessage="1" sqref="I326:J326" xr:uid="{00000000-0002-0000-0200-000000000000}"/>
  </dataValidations>
  <hyperlinks>
    <hyperlink ref="S258" r:id="rId1" display="https://aoprals.state.gov/web920/per_diem.asp_x000a_" xr:uid="{00000000-0004-0000-0200-000000000000}"/>
  </hyperlinks>
  <pageMargins left="0.7" right="0.7" top="0.75" bottom="0.75" header="0.3" footer="0.3"/>
  <pageSetup scale="75" fitToHeight="0" orientation="portrait" horizontalDpi="1200" verticalDpi="1200" r:id="rId2"/>
  <headerFooter>
    <oddFooter>&amp;L&amp;D&amp;C&amp;A&amp;R&amp;P</oddFooter>
  </headerFooter>
  <ignoredErrors>
    <ignoredError sqref="J203:J204 J206 J208:J210" formula="1"/>
    <ignoredError sqref="I169:J171 J279:J288 I172:J178" unlockedFormula="1"/>
  </ignoredError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Lists!$B$33:$B$35</xm:f>
          </x14:formula1>
          <xm:sqref>D55</xm:sqref>
        </x14:dataValidation>
        <x14:dataValidation type="list" allowBlank="1" showInputMessage="1" showErrorMessage="1" xr:uid="{00000000-0002-0000-0200-000002000000}">
          <x14:formula1>
            <xm:f>Lists!$B$19:$B$21</xm:f>
          </x14:formula1>
          <xm:sqref>D18</xm:sqref>
        </x14:dataValidation>
        <x14:dataValidation type="list" allowBlank="1" showInputMessage="1" showErrorMessage="1" xr:uid="{00000000-0002-0000-0200-000003000000}">
          <x14:formula1>
            <xm:f>Lists!$B$14:$B$15</xm:f>
          </x14:formula1>
          <xm:sqref>F84:F93 F135:F144 F101:F127</xm:sqref>
        </x14:dataValidation>
        <x14:dataValidation type="list" allowBlank="1" showInputMessage="1" showErrorMessage="1" xr:uid="{00000000-0002-0000-0200-000005000000}">
          <x14:formula1>
            <xm:f>Lists!$B$4:$B$11</xm:f>
          </x14:formula1>
          <xm:sqref>D202:D211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8D934-5387-484E-95A7-9AD1A5E8F2A1}">
  <sheetPr>
    <outlinePr summaryBelow="0"/>
    <pageSetUpPr fitToPage="1"/>
  </sheetPr>
  <dimension ref="A2:N148"/>
  <sheetViews>
    <sheetView showGridLines="0" zoomScaleNormal="100" workbookViewId="0">
      <selection activeCell="D8" sqref="D8:J11"/>
    </sheetView>
  </sheetViews>
  <sheetFormatPr defaultRowHeight="14.4" x14ac:dyDescent="0.3"/>
  <cols>
    <col min="1" max="1" width="2.33203125" customWidth="1"/>
    <col min="2" max="2" width="2.6640625" customWidth="1"/>
    <col min="3" max="3" width="4" customWidth="1"/>
    <col min="4" max="4" width="23.6640625" customWidth="1"/>
    <col min="5" max="5" width="22" customWidth="1"/>
    <col min="6" max="6" width="20.5546875" customWidth="1"/>
    <col min="7" max="7" width="12.109375" customWidth="1"/>
    <col min="8" max="8" width="10.88671875" customWidth="1"/>
    <col min="10" max="10" width="12.5546875" customWidth="1"/>
    <col min="11" max="11" width="2.6640625" customWidth="1"/>
    <col min="12" max="12" width="0.88671875" customWidth="1"/>
    <col min="17" max="17" width="6.6640625" customWidth="1"/>
  </cols>
  <sheetData>
    <row r="2" spans="1:14" ht="6" customHeight="1" x14ac:dyDescent="0.3"/>
    <row r="3" spans="1:14" ht="12" customHeight="1" x14ac:dyDescent="0.3">
      <c r="B3" s="251"/>
      <c r="C3" s="144"/>
      <c r="D3" s="144"/>
      <c r="E3" s="144"/>
      <c r="F3" s="144"/>
      <c r="G3" s="144"/>
      <c r="H3" s="144"/>
      <c r="I3" s="144"/>
      <c r="J3" s="144"/>
      <c r="K3" s="111"/>
    </row>
    <row r="4" spans="1:14" x14ac:dyDescent="0.3">
      <c r="B4" s="51"/>
      <c r="C4" s="598" t="s">
        <v>84</v>
      </c>
      <c r="D4" s="599"/>
      <c r="E4" s="600"/>
      <c r="F4" s="601"/>
      <c r="G4" s="601"/>
      <c r="H4" s="601"/>
      <c r="I4" s="601"/>
      <c r="J4" s="602"/>
      <c r="K4" s="88"/>
    </row>
    <row r="5" spans="1:14" ht="6" customHeight="1" x14ac:dyDescent="0.3">
      <c r="B5" s="51"/>
      <c r="C5" s="252"/>
      <c r="D5" s="252"/>
      <c r="E5" s="253"/>
      <c r="F5" s="253"/>
      <c r="G5" s="253"/>
      <c r="H5" s="253"/>
      <c r="I5" s="253"/>
      <c r="J5" s="253"/>
      <c r="K5" s="88"/>
    </row>
    <row r="6" spans="1:14" x14ac:dyDescent="0.3">
      <c r="B6" s="51"/>
      <c r="C6" s="598" t="s">
        <v>277</v>
      </c>
      <c r="D6" s="599"/>
      <c r="E6" s="603"/>
      <c r="F6" s="604"/>
      <c r="G6" s="604"/>
      <c r="H6" s="604"/>
      <c r="I6" s="604"/>
      <c r="J6" s="605"/>
      <c r="K6" s="88"/>
    </row>
    <row r="7" spans="1:14" ht="6" customHeight="1" x14ac:dyDescent="0.3">
      <c r="B7" s="51"/>
      <c r="C7" s="252"/>
      <c r="D7" s="252"/>
      <c r="E7" s="253"/>
      <c r="F7" s="253"/>
      <c r="G7" s="614"/>
      <c r="H7" s="614"/>
      <c r="I7" s="614"/>
      <c r="J7" s="614"/>
      <c r="K7" s="88"/>
    </row>
    <row r="8" spans="1:14" ht="15" customHeight="1" x14ac:dyDescent="0.3">
      <c r="A8" s="310"/>
      <c r="B8" s="51"/>
      <c r="C8" s="252"/>
      <c r="D8" s="252"/>
      <c r="E8" s="253"/>
      <c r="F8" s="253"/>
      <c r="G8" s="615" t="s">
        <v>224</v>
      </c>
      <c r="H8" s="615"/>
      <c r="I8" s="615" t="s">
        <v>225</v>
      </c>
      <c r="J8" s="615"/>
      <c r="K8" s="88"/>
    </row>
    <row r="9" spans="1:14" ht="15" customHeight="1" x14ac:dyDescent="0.3">
      <c r="A9" s="310"/>
      <c r="B9" s="51"/>
      <c r="C9" s="252"/>
      <c r="D9" s="252"/>
      <c r="E9" s="609" t="s">
        <v>222</v>
      </c>
      <c r="F9" s="610"/>
      <c r="G9" s="672" t="s">
        <v>226</v>
      </c>
      <c r="H9" s="616"/>
      <c r="I9" s="616" t="s">
        <v>226</v>
      </c>
      <c r="J9" s="617"/>
      <c r="K9" s="88"/>
    </row>
    <row r="10" spans="1:14" ht="12" customHeight="1" x14ac:dyDescent="0.3">
      <c r="B10" s="57"/>
      <c r="C10" s="268"/>
      <c r="D10" s="268"/>
      <c r="E10" s="269"/>
      <c r="F10" s="269"/>
      <c r="G10" s="269"/>
      <c r="H10" s="269"/>
      <c r="I10" s="269"/>
      <c r="J10" s="269"/>
      <c r="K10" s="90"/>
    </row>
    <row r="11" spans="1:14" ht="12" customHeight="1" x14ac:dyDescent="0.3"/>
    <row r="12" spans="1:14" ht="12" customHeight="1" x14ac:dyDescent="0.4">
      <c r="B12" s="9" t="s">
        <v>278</v>
      </c>
      <c r="C12" s="10" t="s">
        <v>278</v>
      </c>
      <c r="D12" s="11" t="s">
        <v>278</v>
      </c>
      <c r="E12" s="10" t="s">
        <v>278</v>
      </c>
      <c r="F12" s="10" t="s">
        <v>278</v>
      </c>
      <c r="G12" s="10" t="s">
        <v>278</v>
      </c>
      <c r="H12" s="10" t="s">
        <v>278</v>
      </c>
      <c r="I12" s="10" t="s">
        <v>278</v>
      </c>
      <c r="J12" s="10" t="s">
        <v>278</v>
      </c>
      <c r="K12" s="12" t="s">
        <v>278</v>
      </c>
      <c r="N12" s="1"/>
    </row>
    <row r="13" spans="1:14" ht="15.6" x14ac:dyDescent="0.3">
      <c r="B13" s="13" t="s">
        <v>278</v>
      </c>
      <c r="C13" s="14" t="s">
        <v>278</v>
      </c>
      <c r="D13" s="15" t="s">
        <v>43</v>
      </c>
      <c r="E13" s="16" t="s">
        <v>278</v>
      </c>
      <c r="F13" s="16" t="s">
        <v>278</v>
      </c>
      <c r="G13" s="16" t="s">
        <v>278</v>
      </c>
      <c r="H13" s="16" t="s">
        <v>278</v>
      </c>
      <c r="I13" s="16" t="s">
        <v>278</v>
      </c>
      <c r="J13" s="16" t="s">
        <v>278</v>
      </c>
      <c r="K13" s="17" t="s">
        <v>278</v>
      </c>
      <c r="N13" s="1"/>
    </row>
    <row r="14" spans="1:14" ht="12" customHeight="1" x14ac:dyDescent="0.3">
      <c r="B14" s="13" t="s">
        <v>278</v>
      </c>
      <c r="C14" s="18" t="s">
        <v>278</v>
      </c>
      <c r="D14" s="206" t="s">
        <v>45</v>
      </c>
      <c r="E14" s="359" t="s">
        <v>278</v>
      </c>
      <c r="F14" s="359" t="s">
        <v>278</v>
      </c>
      <c r="G14" s="359"/>
      <c r="H14" s="359"/>
      <c r="I14" s="359"/>
      <c r="J14" s="359"/>
      <c r="K14" s="17"/>
    </row>
    <row r="15" spans="1:14" ht="15" customHeight="1" x14ac:dyDescent="0.3">
      <c r="B15" s="13" t="s">
        <v>278</v>
      </c>
      <c r="C15" s="4" t="s">
        <v>278</v>
      </c>
      <c r="D15" s="5" t="s">
        <v>87</v>
      </c>
      <c r="E15" s="5" t="s">
        <v>88</v>
      </c>
      <c r="F15" s="5" t="s">
        <v>89</v>
      </c>
      <c r="G15" s="360" t="s">
        <v>65</v>
      </c>
      <c r="H15" s="360" t="s">
        <v>66</v>
      </c>
      <c r="I15" s="360"/>
      <c r="J15" s="355" t="s">
        <v>9</v>
      </c>
      <c r="K15" s="17" t="s">
        <v>278</v>
      </c>
    </row>
    <row r="16" spans="1:14" x14ac:dyDescent="0.3">
      <c r="B16" s="13" t="s">
        <v>278</v>
      </c>
      <c r="C16" s="6">
        <v>1</v>
      </c>
      <c r="D16" s="207"/>
      <c r="E16" s="207"/>
      <c r="F16" s="207"/>
      <c r="G16" s="208"/>
      <c r="H16" s="215"/>
      <c r="I16" s="154"/>
      <c r="J16" s="367">
        <f t="shared" ref="J16:J21" si="0">IF(D14="Hourly",G16*H16,IF(D14="Level of Effort",((G16+(G16*(H16/100)))*(I16/100)),0))</f>
        <v>0</v>
      </c>
      <c r="K16" s="17" t="s">
        <v>278</v>
      </c>
    </row>
    <row r="17" spans="2:11" x14ac:dyDescent="0.3">
      <c r="B17" s="13" t="s">
        <v>278</v>
      </c>
      <c r="C17" s="7">
        <v>2</v>
      </c>
      <c r="D17" s="210"/>
      <c r="E17" s="210"/>
      <c r="F17" s="210"/>
      <c r="G17" s="211"/>
      <c r="H17" s="216"/>
      <c r="I17" s="156" t="s">
        <v>278</v>
      </c>
      <c r="J17" s="367">
        <f t="shared" si="0"/>
        <v>0</v>
      </c>
      <c r="K17" s="17" t="s">
        <v>278</v>
      </c>
    </row>
    <row r="18" spans="2:11" x14ac:dyDescent="0.3">
      <c r="B18" s="13" t="s">
        <v>278</v>
      </c>
      <c r="C18" s="7">
        <v>3</v>
      </c>
      <c r="D18" s="210" t="s">
        <v>278</v>
      </c>
      <c r="E18" s="210" t="s">
        <v>278</v>
      </c>
      <c r="F18" s="210" t="s">
        <v>278</v>
      </c>
      <c r="G18" s="211" t="s">
        <v>278</v>
      </c>
      <c r="H18" s="216" t="s">
        <v>278</v>
      </c>
      <c r="I18" s="156" t="s">
        <v>278</v>
      </c>
      <c r="J18" s="367">
        <f t="shared" si="0"/>
        <v>0</v>
      </c>
      <c r="K18" s="17" t="s">
        <v>278</v>
      </c>
    </row>
    <row r="19" spans="2:11" x14ac:dyDescent="0.3">
      <c r="B19" s="13"/>
      <c r="C19" s="7">
        <v>4</v>
      </c>
      <c r="D19" s="210"/>
      <c r="E19" s="210"/>
      <c r="F19" s="210"/>
      <c r="G19" s="211"/>
      <c r="H19" s="216"/>
      <c r="I19" s="156"/>
      <c r="J19" s="367">
        <f t="shared" si="0"/>
        <v>0</v>
      </c>
      <c r="K19" s="17"/>
    </row>
    <row r="20" spans="2:11" x14ac:dyDescent="0.3">
      <c r="B20" s="13"/>
      <c r="C20" s="7">
        <v>5</v>
      </c>
      <c r="D20" s="210"/>
      <c r="E20" s="210"/>
      <c r="F20" s="210"/>
      <c r="G20" s="211"/>
      <c r="H20" s="216"/>
      <c r="I20" s="156"/>
      <c r="J20" s="367">
        <f t="shared" si="0"/>
        <v>0</v>
      </c>
      <c r="K20" s="17"/>
    </row>
    <row r="21" spans="2:11" x14ac:dyDescent="0.3">
      <c r="B21" s="13"/>
      <c r="C21" s="7">
        <v>6</v>
      </c>
      <c r="D21" s="210"/>
      <c r="E21" s="210"/>
      <c r="F21" s="210"/>
      <c r="G21" s="211"/>
      <c r="H21" s="216"/>
      <c r="I21" s="156"/>
      <c r="J21" s="367">
        <f t="shared" si="0"/>
        <v>0</v>
      </c>
      <c r="K21" s="17"/>
    </row>
    <row r="22" spans="2:11" x14ac:dyDescent="0.3">
      <c r="B22" s="13"/>
      <c r="C22" s="7">
        <v>7</v>
      </c>
      <c r="D22" s="210"/>
      <c r="E22" s="210"/>
      <c r="F22" s="210"/>
      <c r="G22" s="211"/>
      <c r="H22" s="216"/>
      <c r="I22" s="156"/>
      <c r="J22" s="367">
        <f t="shared" ref="J22" si="1">IF(D20="Hourly",G22*H22,IF(D20="Level of Effort",((G22+(G22*(H22/100)))*(I22/100)),0))</f>
        <v>0</v>
      </c>
      <c r="K22" s="17"/>
    </row>
    <row r="23" spans="2:11" x14ac:dyDescent="0.3">
      <c r="B23" s="13"/>
      <c r="C23" s="7">
        <v>8</v>
      </c>
      <c r="D23" s="210"/>
      <c r="E23" s="210"/>
      <c r="F23" s="210"/>
      <c r="G23" s="211"/>
      <c r="H23" s="216"/>
      <c r="I23" s="156"/>
      <c r="J23" s="367">
        <f t="shared" ref="J23" si="2">IF(D20="Hourly",G23*H23,IF(D20="Level of Effort",((G23+(G23*(H23/100)))*(I23/100)),0))</f>
        <v>0</v>
      </c>
      <c r="K23" s="17"/>
    </row>
    <row r="24" spans="2:11" x14ac:dyDescent="0.3">
      <c r="B24" s="13"/>
      <c r="C24" s="7">
        <v>9</v>
      </c>
      <c r="D24" s="210"/>
      <c r="E24" s="210"/>
      <c r="F24" s="210"/>
      <c r="G24" s="211"/>
      <c r="H24" s="216"/>
      <c r="I24" s="156"/>
      <c r="J24" s="367">
        <f t="shared" ref="J24" si="3">IF(D20="Hourly",G24*H24,IF(D20="Level of Effort",((G24+(G24*(H24/100)))*(I24/100)),0))</f>
        <v>0</v>
      </c>
      <c r="K24" s="17"/>
    </row>
    <row r="25" spans="2:11" x14ac:dyDescent="0.3">
      <c r="B25" s="13"/>
      <c r="C25" s="7">
        <v>10</v>
      </c>
      <c r="D25" s="210"/>
      <c r="E25" s="210"/>
      <c r="F25" s="210"/>
      <c r="G25" s="211"/>
      <c r="H25" s="216"/>
      <c r="I25" s="156"/>
      <c r="J25" s="367">
        <f t="shared" ref="J25" si="4">IF(D23="Hourly",G25*H25,IF(D23="Level of Effort",((G25+(G25*(H25/100)))*(I25/100)),0))</f>
        <v>0</v>
      </c>
      <c r="K25" s="17"/>
    </row>
    <row r="26" spans="2:11" x14ac:dyDescent="0.3">
      <c r="B26" s="13"/>
      <c r="C26" s="6">
        <v>11</v>
      </c>
      <c r="D26" s="210"/>
      <c r="E26" s="210"/>
      <c r="F26" s="210"/>
      <c r="G26" s="211"/>
      <c r="H26" s="216"/>
      <c r="I26" s="156"/>
      <c r="J26" s="367">
        <f t="shared" ref="J26" si="5">IF(D23="Hourly",G26*H26,IF(D23="Level of Effort",((G26+(G26*(H26/100)))*(I26/100)),0))</f>
        <v>0</v>
      </c>
      <c r="K26" s="17"/>
    </row>
    <row r="27" spans="2:11" hidden="1" x14ac:dyDescent="0.3">
      <c r="B27" s="13"/>
      <c r="C27" s="7">
        <v>12</v>
      </c>
      <c r="D27" s="210"/>
      <c r="E27" s="210"/>
      <c r="F27" s="210"/>
      <c r="G27" s="211"/>
      <c r="H27" s="216"/>
      <c r="I27" s="156"/>
      <c r="J27" s="367">
        <f t="shared" ref="J27" si="6">IF(D23="Hourly",G27*H27,IF(D23="Level of Effort",((G27+(G27*(H27/100)))*(I27/100)),0))</f>
        <v>0</v>
      </c>
      <c r="K27" s="17"/>
    </row>
    <row r="28" spans="2:11" hidden="1" x14ac:dyDescent="0.3">
      <c r="B28" s="13"/>
      <c r="C28" s="7">
        <v>13</v>
      </c>
      <c r="D28" s="210"/>
      <c r="E28" s="210"/>
      <c r="F28" s="210"/>
      <c r="G28" s="211"/>
      <c r="H28" s="216"/>
      <c r="I28" s="156"/>
      <c r="J28" s="367">
        <f t="shared" ref="J28" si="7">IF(D26="Hourly",G28*H28,IF(D26="Level of Effort",((G28+(G28*(H28/100)))*(I28/100)),0))</f>
        <v>0</v>
      </c>
      <c r="K28" s="17"/>
    </row>
    <row r="29" spans="2:11" hidden="1" x14ac:dyDescent="0.3">
      <c r="B29" s="13"/>
      <c r="C29" s="7">
        <v>14</v>
      </c>
      <c r="D29" s="210"/>
      <c r="E29" s="210"/>
      <c r="F29" s="210"/>
      <c r="G29" s="211"/>
      <c r="H29" s="216"/>
      <c r="I29" s="156"/>
      <c r="J29" s="367">
        <f t="shared" ref="J29" si="8">IF(D26="Hourly",G29*H29,IF(D26="Level of Effort",((G29+(G29*(H29/100)))*(I29/100)),0))</f>
        <v>0</v>
      </c>
      <c r="K29" s="17"/>
    </row>
    <row r="30" spans="2:11" hidden="1" x14ac:dyDescent="0.3">
      <c r="B30" s="13"/>
      <c r="C30" s="7">
        <v>15</v>
      </c>
      <c r="D30" s="210"/>
      <c r="E30" s="210"/>
      <c r="F30" s="210"/>
      <c r="G30" s="211"/>
      <c r="H30" s="216"/>
      <c r="I30" s="156"/>
      <c r="J30" s="367">
        <f t="shared" ref="J30" si="9">IF(D26="Hourly",G30*H30,IF(D26="Level of Effort",((G30+(G30*(H30/100)))*(I30/100)),0))</f>
        <v>0</v>
      </c>
      <c r="K30" s="17"/>
    </row>
    <row r="31" spans="2:11" hidden="1" x14ac:dyDescent="0.3">
      <c r="B31" s="13"/>
      <c r="C31" s="7">
        <v>16</v>
      </c>
      <c r="D31" s="210"/>
      <c r="E31" s="210"/>
      <c r="F31" s="210"/>
      <c r="G31" s="211"/>
      <c r="H31" s="216"/>
      <c r="I31" s="156"/>
      <c r="J31" s="367">
        <f t="shared" ref="J31" si="10">IF(D29="Hourly",G31*H31,IF(D29="Level of Effort",((G31+(G31*(H31/100)))*(I31/100)),0))</f>
        <v>0</v>
      </c>
      <c r="K31" s="17"/>
    </row>
    <row r="32" spans="2:11" hidden="1" x14ac:dyDescent="0.3">
      <c r="B32" s="13"/>
      <c r="C32" s="7">
        <v>17</v>
      </c>
      <c r="D32" s="210"/>
      <c r="E32" s="210"/>
      <c r="F32" s="210"/>
      <c r="G32" s="211"/>
      <c r="H32" s="216"/>
      <c r="I32" s="156"/>
      <c r="J32" s="367">
        <f t="shared" ref="J32" si="11">IF(D29="Hourly",G32*H32,IF(D29="Level of Effort",((G32+(G32*(H32/100)))*(I32/100)),0))</f>
        <v>0</v>
      </c>
      <c r="K32" s="17"/>
    </row>
    <row r="33" spans="2:11" hidden="1" x14ac:dyDescent="0.3">
      <c r="B33" s="13"/>
      <c r="C33" s="7">
        <v>18</v>
      </c>
      <c r="D33" s="210"/>
      <c r="E33" s="210"/>
      <c r="F33" s="210"/>
      <c r="G33" s="211"/>
      <c r="H33" s="216"/>
      <c r="I33" s="156"/>
      <c r="J33" s="367">
        <f t="shared" ref="J33" si="12">IF(D29="Hourly",G33*H33,IF(D29="Level of Effort",((G33+(G33*(H33/100)))*(I33/100)),0))</f>
        <v>0</v>
      </c>
      <c r="K33" s="17"/>
    </row>
    <row r="34" spans="2:11" hidden="1" x14ac:dyDescent="0.3">
      <c r="B34" s="13"/>
      <c r="C34" s="7">
        <v>19</v>
      </c>
      <c r="D34" s="210"/>
      <c r="E34" s="210"/>
      <c r="F34" s="210"/>
      <c r="G34" s="211"/>
      <c r="H34" s="216"/>
      <c r="I34" s="156"/>
      <c r="J34" s="367">
        <f t="shared" ref="J34" si="13">IF(D32="Hourly",G34*H34,IF(D32="Level of Effort",((G34+(G34*(H34/100)))*(I34/100)),0))</f>
        <v>0</v>
      </c>
      <c r="K34" s="17"/>
    </row>
    <row r="35" spans="2:11" hidden="1" x14ac:dyDescent="0.3">
      <c r="B35" s="13"/>
      <c r="C35" s="7">
        <v>20</v>
      </c>
      <c r="D35" s="210"/>
      <c r="E35" s="210"/>
      <c r="F35" s="210"/>
      <c r="G35" s="211"/>
      <c r="H35" s="216"/>
      <c r="I35" s="156"/>
      <c r="J35" s="367">
        <f t="shared" ref="J35" si="14">IF(D32="Hourly",G35*H35,IF(D32="Level of Effort",((G35+(G35*(H35/100)))*(I35/100)),0))</f>
        <v>0</v>
      </c>
      <c r="K35" s="17"/>
    </row>
    <row r="36" spans="2:11" hidden="1" x14ac:dyDescent="0.3">
      <c r="B36" s="13"/>
      <c r="C36" s="6">
        <v>21</v>
      </c>
      <c r="D36" s="210"/>
      <c r="E36" s="210"/>
      <c r="F36" s="210"/>
      <c r="G36" s="211"/>
      <c r="H36" s="216"/>
      <c r="I36" s="156"/>
      <c r="J36" s="367">
        <f t="shared" ref="J36" si="15">IF(D32="Hourly",G36*H36,IF(D32="Level of Effort",((G36+(G36*(H36/100)))*(I36/100)),0))</f>
        <v>0</v>
      </c>
      <c r="K36" s="17"/>
    </row>
    <row r="37" spans="2:11" hidden="1" x14ac:dyDescent="0.3">
      <c r="B37" s="13"/>
      <c r="C37" s="7">
        <v>22</v>
      </c>
      <c r="D37" s="210"/>
      <c r="E37" s="210"/>
      <c r="F37" s="210"/>
      <c r="G37" s="211"/>
      <c r="H37" s="216"/>
      <c r="I37" s="156"/>
      <c r="J37" s="367">
        <f t="shared" ref="J37" si="16">IF(D35="Hourly",G37*H37,IF(D35="Level of Effort",((G37+(G37*(H37/100)))*(I37/100)),0))</f>
        <v>0</v>
      </c>
      <c r="K37" s="17"/>
    </row>
    <row r="38" spans="2:11" hidden="1" x14ac:dyDescent="0.3">
      <c r="B38" s="13"/>
      <c r="C38" s="7">
        <v>23</v>
      </c>
      <c r="D38" s="210"/>
      <c r="E38" s="210"/>
      <c r="F38" s="210"/>
      <c r="G38" s="211"/>
      <c r="H38" s="216"/>
      <c r="I38" s="156"/>
      <c r="J38" s="367">
        <f t="shared" ref="J38" si="17">IF(D35="Hourly",G38*H38,IF(D35="Level of Effort",((G38+(G38*(H38/100)))*(I38/100)),0))</f>
        <v>0</v>
      </c>
      <c r="K38" s="17"/>
    </row>
    <row r="39" spans="2:11" hidden="1" x14ac:dyDescent="0.3">
      <c r="B39" s="13"/>
      <c r="C39" s="7">
        <v>24</v>
      </c>
      <c r="D39" s="210"/>
      <c r="E39" s="210"/>
      <c r="F39" s="210"/>
      <c r="G39" s="211"/>
      <c r="H39" s="216"/>
      <c r="I39" s="156"/>
      <c r="J39" s="367">
        <f t="shared" ref="J39" si="18">IF(D35="Hourly",G39*H39,IF(D35="Level of Effort",((G39+(G39*(H39/100)))*(I39/100)),0))</f>
        <v>0</v>
      </c>
      <c r="K39" s="17"/>
    </row>
    <row r="40" spans="2:11" hidden="1" x14ac:dyDescent="0.3">
      <c r="B40" s="13"/>
      <c r="C40" s="7">
        <v>25</v>
      </c>
      <c r="D40" s="210"/>
      <c r="E40" s="210"/>
      <c r="F40" s="210"/>
      <c r="G40" s="211"/>
      <c r="H40" s="216"/>
      <c r="I40" s="156"/>
      <c r="J40" s="367">
        <f t="shared" ref="J40" si="19">IF(D38="Hourly",G40*H40,IF(D38="Level of Effort",((G40+(G40*(H40/100)))*(I40/100)),0))</f>
        <v>0</v>
      </c>
      <c r="K40" s="17"/>
    </row>
    <row r="41" spans="2:11" hidden="1" x14ac:dyDescent="0.3">
      <c r="B41" s="13"/>
      <c r="C41" s="7">
        <v>26</v>
      </c>
      <c r="D41" s="210"/>
      <c r="E41" s="210"/>
      <c r="F41" s="210"/>
      <c r="G41" s="211"/>
      <c r="H41" s="216"/>
      <c r="I41" s="156"/>
      <c r="J41" s="367">
        <f t="shared" ref="J41" si="20">IF(D38="Hourly",G41*H41,IF(D38="Level of Effort",((G41+(G41*(H41/100)))*(I41/100)),0))</f>
        <v>0</v>
      </c>
      <c r="K41" s="17"/>
    </row>
    <row r="42" spans="2:11" hidden="1" x14ac:dyDescent="0.3">
      <c r="B42" s="13"/>
      <c r="C42" s="7">
        <v>27</v>
      </c>
      <c r="D42" s="210"/>
      <c r="E42" s="210"/>
      <c r="F42" s="210"/>
      <c r="G42" s="211"/>
      <c r="H42" s="216"/>
      <c r="I42" s="156"/>
      <c r="J42" s="367">
        <f t="shared" ref="J42" si="21">IF(D38="Hourly",G42*H42,IF(D38="Level of Effort",((G42+(G42*(H42/100)))*(I42/100)),0))</f>
        <v>0</v>
      </c>
      <c r="K42" s="17"/>
    </row>
    <row r="43" spans="2:11" hidden="1" x14ac:dyDescent="0.3">
      <c r="B43" s="13"/>
      <c r="C43" s="7">
        <v>28</v>
      </c>
      <c r="D43" s="210"/>
      <c r="E43" s="210"/>
      <c r="F43" s="210"/>
      <c r="G43" s="211"/>
      <c r="H43" s="216"/>
      <c r="I43" s="156"/>
      <c r="J43" s="367">
        <f t="shared" ref="J43" si="22">IF(D41="Hourly",G43*H43,IF(D41="Level of Effort",((G43+(G43*(H43/100)))*(I43/100)),0))</f>
        <v>0</v>
      </c>
      <c r="K43" s="17"/>
    </row>
    <row r="44" spans="2:11" hidden="1" x14ac:dyDescent="0.3">
      <c r="B44" s="13"/>
      <c r="C44" s="7">
        <v>29</v>
      </c>
      <c r="D44" s="210"/>
      <c r="E44" s="210"/>
      <c r="F44" s="210"/>
      <c r="G44" s="211"/>
      <c r="H44" s="216"/>
      <c r="I44" s="156"/>
      <c r="J44" s="367">
        <f t="shared" ref="J44" si="23">IF(D41="Hourly",G44*H44,IF(D41="Level of Effort",((G44+(G44*(H44/100)))*(I44/100)),0))</f>
        <v>0</v>
      </c>
      <c r="K44" s="17"/>
    </row>
    <row r="45" spans="2:11" hidden="1" x14ac:dyDescent="0.3">
      <c r="B45" s="13"/>
      <c r="C45" s="7">
        <v>30</v>
      </c>
      <c r="D45" s="210"/>
      <c r="E45" s="210"/>
      <c r="F45" s="210"/>
      <c r="G45" s="211"/>
      <c r="H45" s="216"/>
      <c r="I45" s="156"/>
      <c r="J45" s="367">
        <f t="shared" ref="J45" si="24">IF(D41="Hourly",G45*H45,IF(D41="Level of Effort",((G45+(G45*(H45/100)))*(I45/100)),0))</f>
        <v>0</v>
      </c>
      <c r="K45" s="17"/>
    </row>
    <row r="46" spans="2:11" x14ac:dyDescent="0.3">
      <c r="B46" s="13"/>
      <c r="C46" s="22"/>
      <c r="D46" s="23" t="s">
        <v>90</v>
      </c>
      <c r="E46" s="22"/>
      <c r="F46" s="22"/>
      <c r="G46" s="22"/>
      <c r="H46" s="22"/>
      <c r="I46" s="22"/>
      <c r="J46" s="58">
        <f>SUM(J16:J45)</f>
        <v>0</v>
      </c>
      <c r="K46" s="17"/>
    </row>
    <row r="47" spans="2:11" ht="12" customHeight="1" x14ac:dyDescent="0.3">
      <c r="B47" s="13"/>
      <c r="C47" s="18"/>
      <c r="D47" s="19"/>
      <c r="E47" s="18"/>
      <c r="F47" s="18"/>
      <c r="G47" s="18"/>
      <c r="H47" s="18"/>
      <c r="I47" s="18"/>
      <c r="J47" s="18"/>
      <c r="K47" s="17"/>
    </row>
    <row r="48" spans="2:11" ht="12" customHeight="1" x14ac:dyDescent="0.3">
      <c r="B48" s="52"/>
      <c r="C48" s="37"/>
      <c r="D48" s="112"/>
      <c r="E48" s="37"/>
      <c r="F48" s="37"/>
      <c r="G48" s="37"/>
      <c r="H48" s="37"/>
      <c r="I48" s="37"/>
      <c r="J48" s="37"/>
      <c r="K48" s="52"/>
    </row>
    <row r="49" spans="2:11" ht="12" customHeight="1" x14ac:dyDescent="0.4">
      <c r="B49" s="9"/>
      <c r="C49" s="10"/>
      <c r="D49" s="11"/>
      <c r="E49" s="10"/>
      <c r="F49" s="10"/>
      <c r="G49" s="10"/>
      <c r="H49" s="10"/>
      <c r="I49" s="10"/>
      <c r="J49" s="10"/>
      <c r="K49" s="12"/>
    </row>
    <row r="50" spans="2:11" ht="15.6" x14ac:dyDescent="0.3">
      <c r="B50" s="13"/>
      <c r="C50" s="14"/>
      <c r="D50" s="15" t="s">
        <v>279</v>
      </c>
      <c r="E50" s="16"/>
      <c r="F50" s="16"/>
      <c r="G50" s="16"/>
      <c r="H50" s="16"/>
      <c r="I50" s="16"/>
      <c r="J50" s="16"/>
      <c r="K50" s="17"/>
    </row>
    <row r="51" spans="2:11" ht="12" customHeight="1" x14ac:dyDescent="0.3">
      <c r="B51" s="13"/>
      <c r="C51" s="18"/>
      <c r="D51" s="19"/>
      <c r="E51" s="18"/>
      <c r="F51" s="18"/>
      <c r="G51" s="18"/>
      <c r="H51" s="18"/>
      <c r="I51" s="18"/>
      <c r="J51" s="18"/>
      <c r="K51" s="17"/>
    </row>
    <row r="52" spans="2:11" x14ac:dyDescent="0.3">
      <c r="B52" s="13"/>
      <c r="C52" s="4"/>
      <c r="D52" s="606" t="s">
        <v>3</v>
      </c>
      <c r="E52" s="606"/>
      <c r="F52" s="360" t="s">
        <v>94</v>
      </c>
      <c r="G52" s="673" t="s">
        <v>280</v>
      </c>
      <c r="H52" s="673"/>
      <c r="I52" s="619" t="s">
        <v>9</v>
      </c>
      <c r="J52" s="620"/>
      <c r="K52" s="17"/>
    </row>
    <row r="53" spans="2:11" x14ac:dyDescent="0.3">
      <c r="B53" s="13"/>
      <c r="C53" s="6">
        <v>1</v>
      </c>
      <c r="D53" s="596"/>
      <c r="E53" s="597"/>
      <c r="F53" s="217"/>
      <c r="G53" s="668">
        <v>0</v>
      </c>
      <c r="H53" s="669"/>
      <c r="I53" s="594">
        <f>G53*F53</f>
        <v>0</v>
      </c>
      <c r="J53" s="595"/>
      <c r="K53" s="17"/>
    </row>
    <row r="54" spans="2:11" x14ac:dyDescent="0.3">
      <c r="B54" s="13"/>
      <c r="C54" s="6">
        <v>2</v>
      </c>
      <c r="D54" s="592"/>
      <c r="E54" s="593"/>
      <c r="F54" s="217"/>
      <c r="G54" s="668">
        <v>0</v>
      </c>
      <c r="H54" s="669"/>
      <c r="I54" s="594">
        <f t="shared" ref="I54:I62" si="25">G54*F54</f>
        <v>0</v>
      </c>
      <c r="J54" s="595"/>
      <c r="K54" s="17"/>
    </row>
    <row r="55" spans="2:11" x14ac:dyDescent="0.3">
      <c r="B55" s="13"/>
      <c r="C55" s="6">
        <v>3</v>
      </c>
      <c r="D55" s="592"/>
      <c r="E55" s="593"/>
      <c r="F55" s="217"/>
      <c r="G55" s="668">
        <v>0</v>
      </c>
      <c r="H55" s="669"/>
      <c r="I55" s="594">
        <f t="shared" si="25"/>
        <v>0</v>
      </c>
      <c r="J55" s="595"/>
      <c r="K55" s="17"/>
    </row>
    <row r="56" spans="2:11" x14ac:dyDescent="0.3">
      <c r="B56" s="13"/>
      <c r="C56" s="6">
        <v>4</v>
      </c>
      <c r="D56" s="592"/>
      <c r="E56" s="593"/>
      <c r="F56" s="217"/>
      <c r="G56" s="670">
        <v>0</v>
      </c>
      <c r="H56" s="671"/>
      <c r="I56" s="594">
        <f t="shared" si="25"/>
        <v>0</v>
      </c>
      <c r="J56" s="595"/>
      <c r="K56" s="17"/>
    </row>
    <row r="57" spans="2:11" x14ac:dyDescent="0.3">
      <c r="B57" s="13"/>
      <c r="C57" s="6">
        <v>5</v>
      </c>
      <c r="D57" s="592"/>
      <c r="E57" s="593"/>
      <c r="F57" s="217"/>
      <c r="G57" s="668">
        <v>0</v>
      </c>
      <c r="H57" s="669"/>
      <c r="I57" s="594">
        <f t="shared" si="25"/>
        <v>0</v>
      </c>
      <c r="J57" s="595"/>
      <c r="K57" s="17"/>
    </row>
    <row r="58" spans="2:11" x14ac:dyDescent="0.3">
      <c r="B58" s="13"/>
      <c r="C58" s="6">
        <v>6</v>
      </c>
      <c r="D58" s="592"/>
      <c r="E58" s="593"/>
      <c r="F58" s="217"/>
      <c r="G58" s="670">
        <v>0</v>
      </c>
      <c r="H58" s="671"/>
      <c r="I58" s="594">
        <f t="shared" si="25"/>
        <v>0</v>
      </c>
      <c r="J58" s="595"/>
      <c r="K58" s="17"/>
    </row>
    <row r="59" spans="2:11" x14ac:dyDescent="0.3">
      <c r="B59" s="13"/>
      <c r="C59" s="6">
        <v>7</v>
      </c>
      <c r="D59" s="592"/>
      <c r="E59" s="593"/>
      <c r="F59" s="217"/>
      <c r="G59" s="668">
        <v>0</v>
      </c>
      <c r="H59" s="669"/>
      <c r="I59" s="594">
        <f t="shared" si="25"/>
        <v>0</v>
      </c>
      <c r="J59" s="595"/>
      <c r="K59" s="17"/>
    </row>
    <row r="60" spans="2:11" x14ac:dyDescent="0.3">
      <c r="B60" s="13"/>
      <c r="C60" s="6">
        <v>8</v>
      </c>
      <c r="D60" s="592"/>
      <c r="E60" s="593"/>
      <c r="F60" s="217"/>
      <c r="G60" s="670">
        <v>0</v>
      </c>
      <c r="H60" s="671"/>
      <c r="I60" s="594">
        <f t="shared" si="25"/>
        <v>0</v>
      </c>
      <c r="J60" s="595"/>
      <c r="K60" s="17"/>
    </row>
    <row r="61" spans="2:11" x14ac:dyDescent="0.3">
      <c r="B61" s="13"/>
      <c r="C61" s="6">
        <v>9</v>
      </c>
      <c r="D61" s="592"/>
      <c r="E61" s="593"/>
      <c r="F61" s="217"/>
      <c r="G61" s="668">
        <v>0</v>
      </c>
      <c r="H61" s="669"/>
      <c r="I61" s="594">
        <f t="shared" si="25"/>
        <v>0</v>
      </c>
      <c r="J61" s="595"/>
      <c r="K61" s="17"/>
    </row>
    <row r="62" spans="2:11" x14ac:dyDescent="0.3">
      <c r="B62" s="13"/>
      <c r="C62" s="6">
        <v>10</v>
      </c>
      <c r="D62" s="592"/>
      <c r="E62" s="593"/>
      <c r="F62" s="217"/>
      <c r="G62" s="670">
        <v>0</v>
      </c>
      <c r="H62" s="671"/>
      <c r="I62" s="594">
        <f t="shared" si="25"/>
        <v>0</v>
      </c>
      <c r="J62" s="595"/>
      <c r="K62" s="17"/>
    </row>
    <row r="63" spans="2:11" x14ac:dyDescent="0.3">
      <c r="B63" s="13"/>
      <c r="C63" s="23"/>
      <c r="D63" s="23" t="s">
        <v>10</v>
      </c>
      <c r="E63" s="23"/>
      <c r="F63" s="23"/>
      <c r="G63" s="23"/>
      <c r="H63" s="23"/>
      <c r="I63" s="659">
        <f>SUM(I53:J62)</f>
        <v>0</v>
      </c>
      <c r="J63" s="659"/>
      <c r="K63" s="17"/>
    </row>
    <row r="64" spans="2:11" ht="12" customHeight="1" x14ac:dyDescent="0.3">
      <c r="B64" s="24"/>
      <c r="C64" s="25"/>
      <c r="D64" s="25"/>
      <c r="E64" s="25"/>
      <c r="F64" s="25"/>
      <c r="G64" s="25"/>
      <c r="H64" s="25"/>
      <c r="I64" s="25"/>
      <c r="J64" s="25"/>
      <c r="K64" s="26"/>
    </row>
    <row r="65" spans="2:11" ht="12" customHeight="1" x14ac:dyDescent="0.3"/>
    <row r="66" spans="2:11" ht="12" customHeight="1" x14ac:dyDescent="0.4">
      <c r="B66" s="9"/>
      <c r="C66" s="10"/>
      <c r="D66" s="11"/>
      <c r="E66" s="10"/>
      <c r="F66" s="10"/>
      <c r="G66" s="10"/>
      <c r="H66" s="10"/>
      <c r="I66" s="10"/>
      <c r="J66" s="10"/>
      <c r="K66" s="12"/>
    </row>
    <row r="67" spans="2:11" ht="15.6" x14ac:dyDescent="0.3">
      <c r="B67" s="13"/>
      <c r="C67" s="14"/>
      <c r="D67" s="15" t="s">
        <v>243</v>
      </c>
      <c r="E67" s="16"/>
      <c r="F67" s="16"/>
      <c r="G67" s="16"/>
      <c r="H67" s="16"/>
      <c r="I67" s="16"/>
      <c r="J67" s="16"/>
      <c r="K67" s="17"/>
    </row>
    <row r="68" spans="2:11" ht="12" customHeight="1" x14ac:dyDescent="0.3">
      <c r="B68" s="13"/>
      <c r="C68" s="18"/>
      <c r="D68" s="19"/>
      <c r="E68" s="18"/>
      <c r="F68" s="18"/>
      <c r="G68" s="18"/>
      <c r="H68" s="18"/>
      <c r="I68" s="18"/>
      <c r="J68" s="18"/>
      <c r="K68" s="17"/>
    </row>
    <row r="69" spans="2:11" x14ac:dyDescent="0.3">
      <c r="B69" s="13"/>
      <c r="C69" s="4"/>
      <c r="D69" s="606" t="s">
        <v>3</v>
      </c>
      <c r="E69" s="606"/>
      <c r="F69" s="222" t="s">
        <v>244</v>
      </c>
      <c r="G69" s="222" t="s">
        <v>94</v>
      </c>
      <c r="H69" s="222" t="s">
        <v>7</v>
      </c>
      <c r="I69" s="619" t="s">
        <v>9</v>
      </c>
      <c r="J69" s="620"/>
      <c r="K69" s="17"/>
    </row>
    <row r="70" spans="2:11" x14ac:dyDescent="0.3">
      <c r="B70" s="13"/>
      <c r="C70" s="6">
        <v>1</v>
      </c>
      <c r="D70" s="596"/>
      <c r="E70" s="597"/>
      <c r="F70" s="207"/>
      <c r="G70" s="218"/>
      <c r="H70" s="208"/>
      <c r="I70" s="633">
        <f>H70*G70</f>
        <v>0</v>
      </c>
      <c r="J70" s="634"/>
      <c r="K70" s="17"/>
    </row>
    <row r="71" spans="2:11" x14ac:dyDescent="0.3">
      <c r="B71" s="13"/>
      <c r="C71" s="6">
        <v>2</v>
      </c>
      <c r="D71" s="592"/>
      <c r="E71" s="593"/>
      <c r="F71" s="207"/>
      <c r="G71" s="218"/>
      <c r="H71" s="208"/>
      <c r="I71" s="631">
        <f>H71*G71</f>
        <v>0</v>
      </c>
      <c r="J71" s="632"/>
      <c r="K71" s="17"/>
    </row>
    <row r="72" spans="2:11" x14ac:dyDescent="0.3">
      <c r="B72" s="13"/>
      <c r="C72" s="6">
        <v>3</v>
      </c>
      <c r="D72" s="592"/>
      <c r="E72" s="593"/>
      <c r="F72" s="207"/>
      <c r="G72" s="218"/>
      <c r="H72" s="208"/>
      <c r="I72" s="631">
        <f>H72*G72</f>
        <v>0</v>
      </c>
      <c r="J72" s="632"/>
      <c r="K72" s="17"/>
    </row>
    <row r="73" spans="2:11" x14ac:dyDescent="0.3">
      <c r="B73" s="13"/>
      <c r="C73" s="6">
        <v>4</v>
      </c>
      <c r="D73" s="592"/>
      <c r="E73" s="593"/>
      <c r="F73" s="207"/>
      <c r="G73" s="218"/>
      <c r="H73" s="208"/>
      <c r="I73" s="633">
        <f>H73*G73</f>
        <v>0</v>
      </c>
      <c r="J73" s="634"/>
      <c r="K73" s="17"/>
    </row>
    <row r="74" spans="2:11" x14ac:dyDescent="0.3">
      <c r="B74" s="13"/>
      <c r="C74" s="6">
        <v>5</v>
      </c>
      <c r="D74" s="592"/>
      <c r="E74" s="593"/>
      <c r="F74" s="207"/>
      <c r="G74" s="218"/>
      <c r="H74" s="208"/>
      <c r="I74" s="631">
        <f t="shared" ref="I74:I79" si="26">H74*G74</f>
        <v>0</v>
      </c>
      <c r="J74" s="632"/>
      <c r="K74" s="17"/>
    </row>
    <row r="75" spans="2:11" hidden="1" x14ac:dyDescent="0.3">
      <c r="B75" s="13"/>
      <c r="C75" s="6">
        <v>6</v>
      </c>
      <c r="D75" s="625"/>
      <c r="E75" s="626"/>
      <c r="F75" s="221"/>
      <c r="G75" s="218"/>
      <c r="H75" s="208"/>
      <c r="I75" s="631">
        <f t="shared" si="26"/>
        <v>0</v>
      </c>
      <c r="J75" s="632"/>
      <c r="K75" s="17"/>
    </row>
    <row r="76" spans="2:11" hidden="1" x14ac:dyDescent="0.3">
      <c r="B76" s="13"/>
      <c r="C76" s="6">
        <v>7</v>
      </c>
      <c r="D76" s="625"/>
      <c r="E76" s="626"/>
      <c r="F76" s="221"/>
      <c r="G76" s="218"/>
      <c r="H76" s="208"/>
      <c r="I76" s="633">
        <f t="shared" si="26"/>
        <v>0</v>
      </c>
      <c r="J76" s="634"/>
      <c r="K76" s="17"/>
    </row>
    <row r="77" spans="2:11" hidden="1" x14ac:dyDescent="0.3">
      <c r="B77" s="13"/>
      <c r="C77" s="6">
        <v>8</v>
      </c>
      <c r="D77" s="625"/>
      <c r="E77" s="626"/>
      <c r="F77" s="221"/>
      <c r="G77" s="218"/>
      <c r="H77" s="208"/>
      <c r="I77" s="631">
        <f t="shared" si="26"/>
        <v>0</v>
      </c>
      <c r="J77" s="632"/>
      <c r="K77" s="17"/>
    </row>
    <row r="78" spans="2:11" hidden="1" x14ac:dyDescent="0.3">
      <c r="B78" s="13"/>
      <c r="C78" s="6">
        <v>9</v>
      </c>
      <c r="D78" s="625"/>
      <c r="E78" s="626"/>
      <c r="F78" s="221"/>
      <c r="G78" s="218"/>
      <c r="H78" s="208"/>
      <c r="I78" s="631">
        <f t="shared" si="26"/>
        <v>0</v>
      </c>
      <c r="J78" s="632"/>
      <c r="K78" s="17"/>
    </row>
    <row r="79" spans="2:11" hidden="1" x14ac:dyDescent="0.3">
      <c r="B79" s="13"/>
      <c r="C79" s="6">
        <v>10</v>
      </c>
      <c r="D79" s="625"/>
      <c r="E79" s="626"/>
      <c r="F79" s="221"/>
      <c r="G79" s="218"/>
      <c r="H79" s="208"/>
      <c r="I79" s="633">
        <f t="shared" si="26"/>
        <v>0</v>
      </c>
      <c r="J79" s="634"/>
      <c r="K79" s="17"/>
    </row>
    <row r="80" spans="2:11" x14ac:dyDescent="0.3">
      <c r="B80" s="13"/>
      <c r="C80" s="22"/>
      <c r="D80" s="23" t="s">
        <v>245</v>
      </c>
      <c r="E80" s="23"/>
      <c r="F80" s="23"/>
      <c r="G80" s="23"/>
      <c r="H80" s="23"/>
      <c r="I80" s="659">
        <f>SUM(I70:J79)</f>
        <v>0</v>
      </c>
      <c r="J80" s="659"/>
      <c r="K80" s="17"/>
    </row>
    <row r="81" spans="2:11" ht="12" customHeight="1" x14ac:dyDescent="0.3">
      <c r="B81" s="24"/>
      <c r="C81" s="89"/>
      <c r="D81" s="89"/>
      <c r="E81" s="89"/>
      <c r="F81" s="89"/>
      <c r="G81" s="89"/>
      <c r="H81" s="89"/>
      <c r="I81" s="89"/>
      <c r="J81" s="89"/>
      <c r="K81" s="26"/>
    </row>
    <row r="82" spans="2:11" ht="12" customHeight="1" x14ac:dyDescent="0.3"/>
    <row r="83" spans="2:11" ht="12" customHeight="1" x14ac:dyDescent="0.4">
      <c r="B83" s="9"/>
      <c r="C83" s="10"/>
      <c r="D83" s="11"/>
      <c r="E83" s="10"/>
      <c r="F83" s="10"/>
      <c r="G83" s="10"/>
      <c r="H83" s="10"/>
      <c r="I83" s="10"/>
      <c r="J83" s="10"/>
      <c r="K83" s="12"/>
    </row>
    <row r="84" spans="2:11" ht="15.6" x14ac:dyDescent="0.3">
      <c r="B84" s="13"/>
      <c r="C84" s="14"/>
      <c r="D84" s="15" t="s">
        <v>16</v>
      </c>
      <c r="E84" s="16"/>
      <c r="F84" s="16"/>
      <c r="G84" s="16"/>
      <c r="H84" s="16"/>
      <c r="I84" s="16"/>
      <c r="J84" s="16"/>
      <c r="K84" s="17"/>
    </row>
    <row r="85" spans="2:11" x14ac:dyDescent="0.3">
      <c r="B85" s="13"/>
      <c r="C85" s="20"/>
      <c r="D85" s="19" t="s">
        <v>249</v>
      </c>
      <c r="E85" s="630" t="str">
        <f>IF(D87="Personal Vehicle","*See References tab for mileage reimbursement resource",IF(D89="Personal Vehicle","*See References tab for mileage reimbursement resource",IF(D91="Personal Vehicle","*See References tab for mileage reimbursement resource",IF(D93="Personal Vehicle","*See References tab for mileage reimbursement resource",IF(D95="Personal Vehicle","*See References tab for mileage reimbursement resource"," ")))))</f>
        <v xml:space="preserve"> </v>
      </c>
      <c r="F85" s="630"/>
      <c r="G85" s="630"/>
      <c r="H85" s="630"/>
      <c r="I85" s="630"/>
      <c r="J85" s="630"/>
      <c r="K85" s="17"/>
    </row>
    <row r="86" spans="2:11" x14ac:dyDescent="0.3">
      <c r="B86" s="13"/>
      <c r="C86" s="43"/>
      <c r="D86" s="360" t="s">
        <v>250</v>
      </c>
      <c r="E86" s="67"/>
      <c r="F86" s="67"/>
      <c r="G86" s="67"/>
      <c r="H86" s="67"/>
      <c r="I86" s="67"/>
      <c r="J86" s="68"/>
      <c r="K86" s="17"/>
    </row>
    <row r="87" spans="2:11" x14ac:dyDescent="0.3">
      <c r="B87" s="13"/>
      <c r="C87" s="627">
        <v>1</v>
      </c>
      <c r="D87" s="628" t="s">
        <v>18</v>
      </c>
      <c r="E87" s="41" t="str">
        <f>VLOOKUP(D87,Lists!B4:H11,2,FALSE)</f>
        <v>Origin City</v>
      </c>
      <c r="F87" s="41" t="str">
        <f>VLOOKUP(D87, Lists!B4:H11,3,FALSE)</f>
        <v>Destination City</v>
      </c>
      <c r="G87" s="41" t="str">
        <f>VLOOKUP(D87, Lists!B4:H11, 4, FALSE)</f>
        <v>Roundtrip Cost</v>
      </c>
      <c r="H87" s="41" t="str">
        <f>VLOOKUP(D87, Lists!B4:H11, 5, FALSE)</f>
        <v># Travelers</v>
      </c>
      <c r="I87" s="41" t="str">
        <f>VLOOKUP(D87, Lists!B4:H11, 6, FALSE)</f>
        <v># Trips</v>
      </c>
      <c r="J87" s="82" t="str">
        <f>VLOOKUP(D87, Lists!B4:H11, 7, FALSE)</f>
        <v>Cost</v>
      </c>
      <c r="K87" s="17"/>
    </row>
    <row r="88" spans="2:11" x14ac:dyDescent="0.3">
      <c r="B88" s="13"/>
      <c r="C88" s="622"/>
      <c r="D88" s="629"/>
      <c r="E88" s="291"/>
      <c r="F88" s="291"/>
      <c r="G88" s="224"/>
      <c r="H88" s="225"/>
      <c r="I88" s="225"/>
      <c r="J88" s="53">
        <f>G88*H88*I88</f>
        <v>0</v>
      </c>
      <c r="K88" s="17"/>
    </row>
    <row r="89" spans="2:11" x14ac:dyDescent="0.3">
      <c r="B89" s="13"/>
      <c r="C89" s="621">
        <v>2</v>
      </c>
      <c r="D89" s="623" t="s">
        <v>37</v>
      </c>
      <c r="E89" s="83" t="str">
        <f>VLOOKUP(D89, Lists!B4:H11, 2, FALSE)</f>
        <v xml:space="preserve">   </v>
      </c>
      <c r="F89" s="83" t="str">
        <f>VLOOKUP(D89, Lists!B4:H11, 3, FALSE)</f>
        <v xml:space="preserve">   </v>
      </c>
      <c r="G89" s="83" t="str">
        <f>VLOOKUP(D89, Lists!B4:H11, 4, FALSE)</f>
        <v xml:space="preserve">   </v>
      </c>
      <c r="H89" s="339" t="str">
        <f>VLOOKUP(D89, Lists!B4:H11, 5, FALSE)</f>
        <v xml:space="preserve">   </v>
      </c>
      <c r="I89" s="83" t="str">
        <f>VLOOKUP(D89, Lists!B4:H11, 6, FALSE)</f>
        <v xml:space="preserve">   </v>
      </c>
      <c r="J89" s="84" t="str">
        <f>VLOOKUP(D89, Lists!B4:H11, 7, FALSE)</f>
        <v xml:space="preserve">   </v>
      </c>
      <c r="K89" s="17"/>
    </row>
    <row r="90" spans="2:11" x14ac:dyDescent="0.3">
      <c r="B90" s="13"/>
      <c r="C90" s="622"/>
      <c r="D90" s="624"/>
      <c r="E90" s="291"/>
      <c r="F90" s="291"/>
      <c r="G90" s="224"/>
      <c r="H90" s="225"/>
      <c r="I90" s="225"/>
      <c r="J90" s="53">
        <f>G90*H90*I90</f>
        <v>0</v>
      </c>
      <c r="K90" s="17"/>
    </row>
    <row r="91" spans="2:11" x14ac:dyDescent="0.3">
      <c r="B91" s="13"/>
      <c r="C91" s="621">
        <v>3</v>
      </c>
      <c r="D91" s="623" t="s">
        <v>37</v>
      </c>
      <c r="E91" s="83" t="str">
        <f>VLOOKUP(D91, Lists!B4:H11, 2, FALSE)</f>
        <v xml:space="preserve">   </v>
      </c>
      <c r="F91" s="83" t="str">
        <f>VLOOKUP(D91, Lists!B4:H11, 3, FALSE)</f>
        <v xml:space="preserve">   </v>
      </c>
      <c r="G91" s="83" t="str">
        <f>VLOOKUP(D91, Lists!B4:H11, 4, FALSE)</f>
        <v xml:space="preserve">   </v>
      </c>
      <c r="H91" s="339" t="str">
        <f>VLOOKUP(D91, Lists!B4:H11, 5, FALSE)</f>
        <v xml:space="preserve">   </v>
      </c>
      <c r="I91" s="83" t="str">
        <f>VLOOKUP(D91, Lists!B4:H11, 6, FALSE)</f>
        <v xml:space="preserve">   </v>
      </c>
      <c r="J91" s="84" t="str">
        <f>VLOOKUP(D91,  Lists!B4:H11, 7, FALSE)</f>
        <v xml:space="preserve">   </v>
      </c>
      <c r="K91" s="17"/>
    </row>
    <row r="92" spans="2:11" x14ac:dyDescent="0.3">
      <c r="B92" s="13"/>
      <c r="C92" s="622"/>
      <c r="D92" s="624"/>
      <c r="E92" s="291"/>
      <c r="F92" s="291"/>
      <c r="G92" s="224"/>
      <c r="H92" s="225"/>
      <c r="I92" s="225"/>
      <c r="J92" s="53">
        <f>G92*H92*I92</f>
        <v>0</v>
      </c>
      <c r="K92" s="17"/>
    </row>
    <row r="93" spans="2:11" x14ac:dyDescent="0.3">
      <c r="B93" s="13"/>
      <c r="C93" s="621">
        <v>4</v>
      </c>
      <c r="D93" s="623" t="s">
        <v>37</v>
      </c>
      <c r="E93" s="83" t="str">
        <f>VLOOKUP(D93, Lists!B4:H11, 2, FALSE)</f>
        <v xml:space="preserve">   </v>
      </c>
      <c r="F93" s="83" t="str">
        <f>VLOOKUP(D93, Lists!B4:H11, 3, FALSE)</f>
        <v xml:space="preserve">   </v>
      </c>
      <c r="G93" s="83" t="str">
        <f>VLOOKUP(D93, Lists!B4:H11, 4, FALSE)</f>
        <v xml:space="preserve">   </v>
      </c>
      <c r="H93" s="339" t="str">
        <f>VLOOKUP(D93, Lists!B4:H11, 5, FALSE)</f>
        <v xml:space="preserve">   </v>
      </c>
      <c r="I93" s="83" t="str">
        <f>VLOOKUP(D93, Lists!B4:H11, 6, FALSE)</f>
        <v xml:space="preserve">   </v>
      </c>
      <c r="J93" s="84" t="str">
        <f>VLOOKUP(D93, Lists!B4:H11, 7, FALSE)</f>
        <v xml:space="preserve">   </v>
      </c>
      <c r="K93" s="17"/>
    </row>
    <row r="94" spans="2:11" x14ac:dyDescent="0.3">
      <c r="B94" s="13"/>
      <c r="C94" s="622"/>
      <c r="D94" s="624"/>
      <c r="E94" s="291"/>
      <c r="F94" s="291"/>
      <c r="G94" s="224"/>
      <c r="H94" s="225"/>
      <c r="I94" s="225"/>
      <c r="J94" s="53">
        <f>G94*H94*I94</f>
        <v>0</v>
      </c>
      <c r="K94" s="17"/>
    </row>
    <row r="95" spans="2:11" x14ac:dyDescent="0.3">
      <c r="B95" s="13"/>
      <c r="C95" s="621">
        <v>5</v>
      </c>
      <c r="D95" s="623" t="s">
        <v>37</v>
      </c>
      <c r="E95" s="83" t="str">
        <f>VLOOKUP(D95, Lists!B4:H11, 2, FALSE)</f>
        <v xml:space="preserve">   </v>
      </c>
      <c r="F95" s="83" t="str">
        <f>VLOOKUP(D95, Lists!B4:H11, 3, FALSE)</f>
        <v xml:space="preserve">   </v>
      </c>
      <c r="G95" s="83" t="str">
        <f>VLOOKUP(D95, Lists!B4:H11, 4, FALSE)</f>
        <v xml:space="preserve">   </v>
      </c>
      <c r="H95" s="339" t="str">
        <f>VLOOKUP(D95, Lists!B4:H11, 5, FALSE)</f>
        <v xml:space="preserve">   </v>
      </c>
      <c r="I95" s="83" t="str">
        <f>VLOOKUP(D95, Lists!B4:H11, 6, FALSE)</f>
        <v xml:space="preserve">   </v>
      </c>
      <c r="J95" s="84" t="str">
        <f>VLOOKUP(D95, Lists!B4:H11, 7, FALSE)</f>
        <v xml:space="preserve">   </v>
      </c>
      <c r="K95" s="17"/>
    </row>
    <row r="96" spans="2:11" x14ac:dyDescent="0.3">
      <c r="B96" s="13"/>
      <c r="C96" s="622"/>
      <c r="D96" s="624"/>
      <c r="E96" s="291"/>
      <c r="F96" s="291"/>
      <c r="G96" s="224"/>
      <c r="H96" s="225"/>
      <c r="I96" s="225"/>
      <c r="J96" s="53">
        <f>G96*H96*I96</f>
        <v>0</v>
      </c>
      <c r="K96" s="17"/>
    </row>
    <row r="97" spans="2:11" x14ac:dyDescent="0.3">
      <c r="B97" s="13"/>
      <c r="C97" s="264"/>
      <c r="D97" s="23" t="s">
        <v>251</v>
      </c>
      <c r="E97" s="22"/>
      <c r="F97" s="22"/>
      <c r="G97" s="22"/>
      <c r="H97" s="22"/>
      <c r="I97" s="22"/>
      <c r="J97" s="58">
        <f>SUM(J88,J90,J92,J94,J96)</f>
        <v>0</v>
      </c>
      <c r="K97" s="17"/>
    </row>
    <row r="98" spans="2:11" x14ac:dyDescent="0.3">
      <c r="B98" s="13"/>
      <c r="C98" s="20"/>
      <c r="D98" s="19" t="s">
        <v>113</v>
      </c>
      <c r="E98" s="20"/>
      <c r="F98" s="20"/>
      <c r="G98" s="20"/>
      <c r="H98" s="20"/>
      <c r="I98" s="20"/>
      <c r="J98" s="20"/>
      <c r="K98" s="17"/>
    </row>
    <row r="99" spans="2:11" ht="3.6" customHeight="1" x14ac:dyDescent="0.3">
      <c r="B99" s="51"/>
      <c r="C99" s="47"/>
      <c r="D99" s="354"/>
      <c r="E99" s="48"/>
      <c r="F99" s="354"/>
      <c r="G99" s="639"/>
      <c r="H99" s="639"/>
      <c r="I99" s="48"/>
      <c r="J99" s="49"/>
      <c r="K99" s="17"/>
    </row>
    <row r="100" spans="2:11" x14ac:dyDescent="0.3">
      <c r="B100" s="51"/>
      <c r="C100" s="71"/>
      <c r="D100" s="92" t="s">
        <v>252</v>
      </c>
      <c r="E100" s="236" t="s">
        <v>281</v>
      </c>
      <c r="F100" s="92" t="s">
        <v>253</v>
      </c>
      <c r="G100" s="640">
        <v>1</v>
      </c>
      <c r="H100" s="640"/>
      <c r="I100" s="38"/>
      <c r="J100" s="50"/>
      <c r="K100" s="17"/>
    </row>
    <row r="101" spans="2:11" ht="6" customHeight="1" x14ac:dyDescent="0.3">
      <c r="B101" s="51"/>
      <c r="C101" s="71"/>
      <c r="D101" s="39"/>
      <c r="E101" s="38"/>
      <c r="F101" s="73"/>
      <c r="G101" s="74"/>
      <c r="H101" s="74"/>
      <c r="I101" s="38"/>
      <c r="J101" s="50"/>
      <c r="K101" s="17"/>
    </row>
    <row r="102" spans="2:11" x14ac:dyDescent="0.3">
      <c r="B102" s="51"/>
      <c r="C102" s="71"/>
      <c r="D102" s="39" t="s">
        <v>114</v>
      </c>
      <c r="E102" s="39" t="s">
        <v>116</v>
      </c>
      <c r="F102" s="39" t="s">
        <v>254</v>
      </c>
      <c r="G102" s="661" t="s">
        <v>255</v>
      </c>
      <c r="H102" s="661"/>
      <c r="I102" s="39" t="s">
        <v>23</v>
      </c>
      <c r="J102" s="75" t="s">
        <v>9</v>
      </c>
      <c r="K102" s="17"/>
    </row>
    <row r="103" spans="2:11" x14ac:dyDescent="0.3">
      <c r="B103" s="51"/>
      <c r="C103" s="76">
        <v>1</v>
      </c>
      <c r="D103" s="214"/>
      <c r="E103" s="214"/>
      <c r="F103" s="213"/>
      <c r="G103" s="642"/>
      <c r="H103" s="643"/>
      <c r="I103" s="213"/>
      <c r="J103" s="53">
        <f>(((D103*(G103+1.5))+(E103*F103))*G100)*I103</f>
        <v>0</v>
      </c>
      <c r="K103" s="17"/>
    </row>
    <row r="104" spans="2:11" ht="3.6" customHeight="1" x14ac:dyDescent="0.3">
      <c r="B104" s="51"/>
      <c r="C104" s="47"/>
      <c r="D104" s="354"/>
      <c r="E104" s="67"/>
      <c r="F104" s="354"/>
      <c r="G104" s="639"/>
      <c r="H104" s="639"/>
      <c r="I104" s="48"/>
      <c r="J104" s="49"/>
      <c r="K104" s="17"/>
    </row>
    <row r="105" spans="2:11" x14ac:dyDescent="0.3">
      <c r="B105" s="51"/>
      <c r="C105" s="71"/>
      <c r="D105" s="92" t="s">
        <v>252</v>
      </c>
      <c r="E105" s="236"/>
      <c r="F105" s="92" t="s">
        <v>253</v>
      </c>
      <c r="G105" s="640"/>
      <c r="H105" s="640"/>
      <c r="I105" s="38"/>
      <c r="J105" s="50"/>
      <c r="K105" s="17"/>
    </row>
    <row r="106" spans="2:11" ht="6" customHeight="1" x14ac:dyDescent="0.3">
      <c r="B106" s="51"/>
      <c r="C106" s="71"/>
      <c r="D106" s="39"/>
      <c r="E106" s="38"/>
      <c r="F106" s="73"/>
      <c r="G106" s="74"/>
      <c r="H106" s="74"/>
      <c r="I106" s="38"/>
      <c r="J106" s="50"/>
      <c r="K106" s="17"/>
    </row>
    <row r="107" spans="2:11" x14ac:dyDescent="0.3">
      <c r="B107" s="51"/>
      <c r="C107" s="71"/>
      <c r="D107" s="39" t="s">
        <v>114</v>
      </c>
      <c r="E107" s="39" t="s">
        <v>116</v>
      </c>
      <c r="F107" s="39" t="s">
        <v>254</v>
      </c>
      <c r="G107" s="661" t="s">
        <v>255</v>
      </c>
      <c r="H107" s="661"/>
      <c r="I107" s="39" t="s">
        <v>23</v>
      </c>
      <c r="J107" s="75" t="s">
        <v>9</v>
      </c>
      <c r="K107" s="17"/>
    </row>
    <row r="108" spans="2:11" x14ac:dyDescent="0.3">
      <c r="B108" s="51"/>
      <c r="C108" s="76">
        <v>2</v>
      </c>
      <c r="D108" s="214"/>
      <c r="E108" s="214"/>
      <c r="F108" s="213"/>
      <c r="G108" s="642"/>
      <c r="H108" s="643"/>
      <c r="I108" s="213"/>
      <c r="J108" s="53">
        <f>(((D108*(G108+1.5))+(E108*F108))*G105)*I108</f>
        <v>0</v>
      </c>
      <c r="K108" s="17"/>
    </row>
    <row r="109" spans="2:11" ht="3.6" customHeight="1" x14ac:dyDescent="0.3">
      <c r="B109" s="51"/>
      <c r="C109" s="47"/>
      <c r="D109" s="354"/>
      <c r="E109" s="67"/>
      <c r="F109" s="354"/>
      <c r="G109" s="639"/>
      <c r="H109" s="639"/>
      <c r="I109" s="48"/>
      <c r="J109" s="49"/>
      <c r="K109" s="17"/>
    </row>
    <row r="110" spans="2:11" x14ac:dyDescent="0.3">
      <c r="B110" s="51"/>
      <c r="C110" s="71"/>
      <c r="D110" s="92" t="s">
        <v>252</v>
      </c>
      <c r="E110" s="236"/>
      <c r="F110" s="92" t="s">
        <v>253</v>
      </c>
      <c r="G110" s="640"/>
      <c r="H110" s="640"/>
      <c r="I110" s="38"/>
      <c r="J110" s="50"/>
      <c r="K110" s="17"/>
    </row>
    <row r="111" spans="2:11" ht="6" customHeight="1" x14ac:dyDescent="0.3">
      <c r="B111" s="51"/>
      <c r="C111" s="71"/>
      <c r="D111" s="39"/>
      <c r="E111" s="38"/>
      <c r="F111" s="73"/>
      <c r="G111" s="74"/>
      <c r="H111" s="74"/>
      <c r="I111" s="38"/>
      <c r="J111" s="50"/>
      <c r="K111" s="17"/>
    </row>
    <row r="112" spans="2:11" x14ac:dyDescent="0.3">
      <c r="B112" s="51"/>
      <c r="C112" s="71"/>
      <c r="D112" s="39" t="s">
        <v>114</v>
      </c>
      <c r="E112" s="39" t="s">
        <v>116</v>
      </c>
      <c r="F112" s="39" t="s">
        <v>254</v>
      </c>
      <c r="G112" s="661" t="s">
        <v>255</v>
      </c>
      <c r="H112" s="661"/>
      <c r="I112" s="39" t="s">
        <v>23</v>
      </c>
      <c r="J112" s="75" t="s">
        <v>9</v>
      </c>
      <c r="K112" s="17"/>
    </row>
    <row r="113" spans="2:11" x14ac:dyDescent="0.3">
      <c r="B113" s="51"/>
      <c r="C113" s="76">
        <v>3</v>
      </c>
      <c r="D113" s="214"/>
      <c r="E113" s="214"/>
      <c r="F113" s="213"/>
      <c r="G113" s="642"/>
      <c r="H113" s="643"/>
      <c r="I113" s="213"/>
      <c r="J113" s="53">
        <f>(((D113*(G113+1.5))+(E113*F113))*G110)*I113</f>
        <v>0</v>
      </c>
      <c r="K113" s="17"/>
    </row>
    <row r="114" spans="2:11" x14ac:dyDescent="0.3">
      <c r="B114" s="51"/>
      <c r="C114" s="22"/>
      <c r="D114" s="23" t="s">
        <v>119</v>
      </c>
      <c r="E114" s="23"/>
      <c r="F114" s="23"/>
      <c r="G114" s="23"/>
      <c r="H114" s="23"/>
      <c r="I114" s="23"/>
      <c r="J114" s="58">
        <f>SUM(J103,J108,J113)</f>
        <v>0</v>
      </c>
      <c r="K114" s="17"/>
    </row>
    <row r="115" spans="2:11" x14ac:dyDescent="0.3">
      <c r="B115" s="51"/>
      <c r="C115" s="20"/>
      <c r="D115" s="19" t="s">
        <v>256</v>
      </c>
      <c r="E115" s="20"/>
      <c r="F115" s="20"/>
      <c r="G115" s="20"/>
      <c r="H115" s="20"/>
      <c r="I115" s="20"/>
      <c r="J115" s="20"/>
      <c r="K115" s="17"/>
    </row>
    <row r="116" spans="2:11" x14ac:dyDescent="0.3">
      <c r="B116" s="51"/>
      <c r="C116" s="47"/>
      <c r="D116" s="660" t="s">
        <v>121</v>
      </c>
      <c r="E116" s="660"/>
      <c r="F116" s="228" t="s">
        <v>122</v>
      </c>
      <c r="G116" s="228" t="s">
        <v>8</v>
      </c>
      <c r="H116" s="228"/>
      <c r="I116" s="228"/>
      <c r="J116" s="78" t="s">
        <v>9</v>
      </c>
      <c r="K116" s="17"/>
    </row>
    <row r="117" spans="2:11" x14ac:dyDescent="0.3">
      <c r="B117" s="51"/>
      <c r="C117" s="81">
        <v>1</v>
      </c>
      <c r="D117" s="645" t="s">
        <v>123</v>
      </c>
      <c r="E117" s="646"/>
      <c r="F117" s="229"/>
      <c r="G117" s="217"/>
      <c r="H117" s="217"/>
      <c r="I117" s="217"/>
      <c r="J117" s="80">
        <f>F117*G117</f>
        <v>0</v>
      </c>
      <c r="K117" s="17"/>
    </row>
    <row r="118" spans="2:11" x14ac:dyDescent="0.3">
      <c r="B118" s="51"/>
      <c r="C118" s="7">
        <v>2</v>
      </c>
      <c r="D118" s="592" t="s">
        <v>257</v>
      </c>
      <c r="E118" s="593"/>
      <c r="F118" s="231"/>
      <c r="G118" s="358"/>
      <c r="H118" s="358"/>
      <c r="I118" s="358"/>
      <c r="J118" s="44">
        <f>F118*G118</f>
        <v>0</v>
      </c>
      <c r="K118" s="17"/>
    </row>
    <row r="119" spans="2:11" x14ac:dyDescent="0.3">
      <c r="B119" s="51"/>
      <c r="C119" s="7">
        <v>3</v>
      </c>
      <c r="D119" s="592"/>
      <c r="E119" s="593"/>
      <c r="F119" s="231"/>
      <c r="G119" s="358"/>
      <c r="H119" s="358"/>
      <c r="I119" s="358"/>
      <c r="J119" s="44">
        <f>F119*G119</f>
        <v>0</v>
      </c>
      <c r="K119" s="17"/>
    </row>
    <row r="120" spans="2:11" x14ac:dyDescent="0.3">
      <c r="B120" s="51"/>
      <c r="C120" s="7">
        <v>4</v>
      </c>
      <c r="D120" s="645"/>
      <c r="E120" s="646"/>
      <c r="F120" s="231"/>
      <c r="G120" s="358"/>
      <c r="H120" s="358"/>
      <c r="I120" s="358"/>
      <c r="J120" s="44">
        <f>F120*G120</f>
        <v>0</v>
      </c>
      <c r="K120" s="17"/>
    </row>
    <row r="121" spans="2:11" x14ac:dyDescent="0.3">
      <c r="B121" s="51"/>
      <c r="C121" s="7">
        <v>5</v>
      </c>
      <c r="D121" s="592"/>
      <c r="E121" s="593"/>
      <c r="F121" s="231"/>
      <c r="G121" s="358"/>
      <c r="H121" s="358"/>
      <c r="I121" s="358"/>
      <c r="J121" s="44">
        <f t="shared" ref="J121:J126" si="27">F121*G121</f>
        <v>0</v>
      </c>
      <c r="K121" s="17"/>
    </row>
    <row r="122" spans="2:11" x14ac:dyDescent="0.3">
      <c r="B122" s="51"/>
      <c r="C122" s="7">
        <v>6</v>
      </c>
      <c r="D122" s="592"/>
      <c r="E122" s="593"/>
      <c r="F122" s="231"/>
      <c r="G122" s="358"/>
      <c r="H122" s="358"/>
      <c r="I122" s="358"/>
      <c r="J122" s="44">
        <f t="shared" si="27"/>
        <v>0</v>
      </c>
      <c r="K122" s="17"/>
    </row>
    <row r="123" spans="2:11" x14ac:dyDescent="0.3">
      <c r="B123" s="51"/>
      <c r="C123" s="7">
        <v>7</v>
      </c>
      <c r="D123" s="645"/>
      <c r="E123" s="646"/>
      <c r="F123" s="231"/>
      <c r="G123" s="358"/>
      <c r="H123" s="358"/>
      <c r="I123" s="358"/>
      <c r="J123" s="44">
        <f t="shared" si="27"/>
        <v>0</v>
      </c>
      <c r="K123" s="17"/>
    </row>
    <row r="124" spans="2:11" x14ac:dyDescent="0.3">
      <c r="B124" s="51"/>
      <c r="C124" s="7">
        <v>8</v>
      </c>
      <c r="D124" s="592"/>
      <c r="E124" s="593"/>
      <c r="F124" s="231"/>
      <c r="G124" s="358"/>
      <c r="H124" s="358"/>
      <c r="I124" s="358"/>
      <c r="J124" s="44">
        <f t="shared" si="27"/>
        <v>0</v>
      </c>
      <c r="K124" s="17"/>
    </row>
    <row r="125" spans="2:11" x14ac:dyDescent="0.3">
      <c r="B125" s="51"/>
      <c r="C125" s="7">
        <v>9</v>
      </c>
      <c r="D125" s="592"/>
      <c r="E125" s="593"/>
      <c r="F125" s="231"/>
      <c r="G125" s="358"/>
      <c r="H125" s="358"/>
      <c r="I125" s="358"/>
      <c r="J125" s="44">
        <f t="shared" si="27"/>
        <v>0</v>
      </c>
      <c r="K125" s="17"/>
    </row>
    <row r="126" spans="2:11" x14ac:dyDescent="0.3">
      <c r="B126" s="51"/>
      <c r="C126" s="7">
        <v>10</v>
      </c>
      <c r="D126" s="645"/>
      <c r="E126" s="646"/>
      <c r="F126" s="231"/>
      <c r="G126" s="358"/>
      <c r="H126" s="358"/>
      <c r="I126" s="358"/>
      <c r="J126" s="44">
        <f t="shared" si="27"/>
        <v>0</v>
      </c>
      <c r="K126" s="17"/>
    </row>
    <row r="127" spans="2:11" x14ac:dyDescent="0.3">
      <c r="B127" s="51"/>
      <c r="C127" s="135"/>
      <c r="D127" s="23" t="s">
        <v>125</v>
      </c>
      <c r="E127" s="23"/>
      <c r="F127" s="23"/>
      <c r="G127" s="23"/>
      <c r="H127" s="23"/>
      <c r="I127" s="23"/>
      <c r="J127" s="58">
        <f>SUM(J117:J126)</f>
        <v>0</v>
      </c>
      <c r="K127" s="17"/>
    </row>
    <row r="128" spans="2:11" x14ac:dyDescent="0.3">
      <c r="B128" s="51"/>
      <c r="C128" s="18"/>
      <c r="D128" s="18"/>
      <c r="E128" s="18"/>
      <c r="F128" s="18"/>
      <c r="G128" s="18"/>
      <c r="H128" s="18"/>
      <c r="I128" s="18"/>
      <c r="J128" s="18"/>
      <c r="K128" s="17"/>
    </row>
    <row r="129" spans="2:11" ht="12" customHeight="1" x14ac:dyDescent="0.3"/>
    <row r="130" spans="2:11" ht="12" customHeight="1" x14ac:dyDescent="0.4">
      <c r="B130" s="9"/>
      <c r="C130" s="10"/>
      <c r="D130" s="11"/>
      <c r="E130" s="10"/>
      <c r="F130" s="10"/>
      <c r="G130" s="10"/>
      <c r="H130" s="10"/>
      <c r="I130" s="10"/>
      <c r="J130" s="10"/>
      <c r="K130" s="12"/>
    </row>
    <row r="131" spans="2:11" x14ac:dyDescent="0.3">
      <c r="B131" s="13"/>
      <c r="C131" s="4"/>
      <c r="D131" s="5" t="s">
        <v>130</v>
      </c>
      <c r="E131" s="360"/>
      <c r="F131" s="360"/>
      <c r="G131" s="360"/>
      <c r="H131" s="360"/>
      <c r="I131" s="360"/>
      <c r="J131" s="355" t="s">
        <v>9</v>
      </c>
      <c r="K131" s="17"/>
    </row>
    <row r="132" spans="2:11" x14ac:dyDescent="0.3">
      <c r="B132" s="13"/>
      <c r="C132" s="6"/>
      <c r="D132" s="96" t="s">
        <v>43</v>
      </c>
      <c r="E132" s="98"/>
      <c r="F132" s="98"/>
      <c r="G132" s="98"/>
      <c r="H132" s="99"/>
      <c r="I132" s="607">
        <f>J46</f>
        <v>0</v>
      </c>
      <c r="J132" s="608"/>
      <c r="K132" s="17"/>
    </row>
    <row r="133" spans="2:11" x14ac:dyDescent="0.3">
      <c r="B133" s="13"/>
      <c r="C133" s="7"/>
      <c r="D133" s="97" t="s">
        <v>16</v>
      </c>
      <c r="E133" s="100"/>
      <c r="F133" s="100"/>
      <c r="G133" s="100"/>
      <c r="H133" s="101"/>
      <c r="I133" s="594">
        <f>J127+J114+J97</f>
        <v>0</v>
      </c>
      <c r="J133" s="595"/>
      <c r="K133" s="17"/>
    </row>
    <row r="134" spans="2:11" x14ac:dyDescent="0.3">
      <c r="B134" s="13"/>
      <c r="C134" s="7"/>
      <c r="D134" s="97" t="s">
        <v>282</v>
      </c>
      <c r="E134" s="100"/>
      <c r="F134" s="100"/>
      <c r="G134" s="100"/>
      <c r="H134" s="101"/>
      <c r="I134" s="594">
        <f>I63</f>
        <v>0</v>
      </c>
      <c r="J134" s="595"/>
      <c r="K134" s="17"/>
    </row>
    <row r="135" spans="2:11" x14ac:dyDescent="0.3">
      <c r="B135" s="13"/>
      <c r="C135" s="340"/>
      <c r="D135" s="341" t="s">
        <v>243</v>
      </c>
      <c r="E135" s="342"/>
      <c r="F135" s="342"/>
      <c r="G135" s="342"/>
      <c r="H135" s="343"/>
      <c r="I135" s="666">
        <f>I80</f>
        <v>0</v>
      </c>
      <c r="J135" s="667"/>
      <c r="K135" s="17"/>
    </row>
    <row r="136" spans="2:11" x14ac:dyDescent="0.3">
      <c r="B136" s="13"/>
      <c r="C136" s="340"/>
      <c r="D136" s="341" t="s">
        <v>283</v>
      </c>
      <c r="E136" s="342"/>
      <c r="F136" s="342"/>
      <c r="G136" s="342"/>
      <c r="H136" s="343"/>
      <c r="I136" s="666">
        <f>I137</f>
        <v>0</v>
      </c>
      <c r="J136" s="667"/>
      <c r="K136" s="17"/>
    </row>
    <row r="137" spans="2:11" x14ac:dyDescent="0.3">
      <c r="B137" s="13"/>
      <c r="C137" s="345"/>
      <c r="D137" s="344" t="s">
        <v>133</v>
      </c>
      <c r="E137" s="344"/>
      <c r="F137" s="344"/>
      <c r="G137" s="344"/>
      <c r="H137" s="344"/>
      <c r="I137" s="664">
        <f>I132+I133+I134+I135</f>
        <v>0</v>
      </c>
      <c r="J137" s="665"/>
      <c r="K137" s="17"/>
    </row>
    <row r="138" spans="2:11" x14ac:dyDescent="0.3">
      <c r="B138" s="13"/>
      <c r="C138" s="20"/>
      <c r="D138" s="20"/>
      <c r="E138" s="20"/>
      <c r="F138" s="20"/>
      <c r="G138" s="20"/>
      <c r="H138" s="20"/>
      <c r="I138" s="20"/>
      <c r="J138" s="20"/>
      <c r="K138" s="17"/>
    </row>
    <row r="139" spans="2:11" x14ac:dyDescent="0.3">
      <c r="B139" s="13"/>
      <c r="C139" s="4"/>
      <c r="D139" s="5" t="s">
        <v>284</v>
      </c>
      <c r="E139" s="360" t="s">
        <v>230</v>
      </c>
      <c r="F139" s="360"/>
      <c r="G139" s="360"/>
      <c r="H139" s="360"/>
      <c r="I139" s="360"/>
      <c r="J139" s="355" t="s">
        <v>9</v>
      </c>
      <c r="K139" s="17"/>
    </row>
    <row r="140" spans="2:11" x14ac:dyDescent="0.3">
      <c r="B140" s="13"/>
      <c r="C140" s="6"/>
      <c r="D140" s="96" t="s">
        <v>285</v>
      </c>
      <c r="E140" s="347">
        <v>0.05</v>
      </c>
      <c r="F140" s="346"/>
      <c r="G140" s="346"/>
      <c r="H140" s="99"/>
      <c r="I140" s="607">
        <f>E140*I136</f>
        <v>0</v>
      </c>
      <c r="J140" s="608"/>
      <c r="K140" s="17"/>
    </row>
    <row r="141" spans="2:11" x14ac:dyDescent="0.3">
      <c r="B141" s="13"/>
      <c r="C141" s="7"/>
      <c r="D141" s="97" t="s">
        <v>286</v>
      </c>
      <c r="E141" s="347">
        <v>0.05</v>
      </c>
      <c r="F141" s="346"/>
      <c r="G141" s="346"/>
      <c r="H141" s="101"/>
      <c r="I141" s="594">
        <f>E141*(I140+I137)</f>
        <v>0</v>
      </c>
      <c r="J141" s="595"/>
      <c r="K141" s="17"/>
    </row>
    <row r="142" spans="2:11" x14ac:dyDescent="0.3">
      <c r="B142" s="13"/>
      <c r="C142" s="345"/>
      <c r="D142" s="344" t="s">
        <v>287</v>
      </c>
      <c r="E142" s="344"/>
      <c r="F142" s="344"/>
      <c r="G142" s="344"/>
      <c r="H142" s="344"/>
      <c r="I142" s="664">
        <f>I141+I140</f>
        <v>0</v>
      </c>
      <c r="J142" s="665"/>
      <c r="K142" s="17"/>
    </row>
    <row r="143" spans="2:11" ht="12" customHeight="1" x14ac:dyDescent="0.3">
      <c r="B143" s="24"/>
      <c r="C143" s="89"/>
      <c r="D143" s="89"/>
      <c r="E143" s="89"/>
      <c r="F143" s="89"/>
      <c r="G143" s="89"/>
      <c r="H143" s="89"/>
      <c r="I143" s="89"/>
      <c r="J143" s="89"/>
      <c r="K143" s="26"/>
    </row>
    <row r="144" spans="2:11" ht="12" customHeight="1" x14ac:dyDescent="0.3">
      <c r="C144" s="1"/>
      <c r="D144" s="1"/>
      <c r="E144" s="1"/>
      <c r="F144" s="1"/>
      <c r="G144" s="1"/>
      <c r="H144" s="1"/>
      <c r="I144" s="1"/>
      <c r="J144" s="1"/>
    </row>
    <row r="145" spans="2:11" ht="12" customHeight="1" x14ac:dyDescent="0.4">
      <c r="B145" s="9"/>
      <c r="C145" s="10"/>
      <c r="D145" s="11"/>
      <c r="E145" s="10"/>
      <c r="F145" s="10"/>
      <c r="G145" s="10"/>
      <c r="H145" s="10"/>
      <c r="I145" s="10"/>
      <c r="J145" s="10"/>
      <c r="K145" s="111"/>
    </row>
    <row r="146" spans="2:11" ht="15.6" x14ac:dyDescent="0.3">
      <c r="B146" s="13"/>
      <c r="C146" s="62"/>
      <c r="D146" s="63" t="s">
        <v>139</v>
      </c>
      <c r="E146" s="64"/>
      <c r="F146" s="64"/>
      <c r="G146" s="64"/>
      <c r="H146" s="64"/>
      <c r="I146" s="64"/>
      <c r="J146" s="66">
        <f>I142+I137</f>
        <v>0</v>
      </c>
      <c r="K146" s="88"/>
    </row>
    <row r="147" spans="2:11" ht="12" customHeight="1" x14ac:dyDescent="0.3">
      <c r="B147" s="24"/>
      <c r="C147" s="25"/>
      <c r="D147" s="25"/>
      <c r="E147" s="25"/>
      <c r="F147" s="25"/>
      <c r="G147" s="25"/>
      <c r="H147" s="25"/>
      <c r="I147" s="25"/>
      <c r="J147" s="25"/>
      <c r="K147" s="26"/>
    </row>
    <row r="148" spans="2:11" ht="6" customHeight="1" x14ac:dyDescent="0.3"/>
  </sheetData>
  <dataConsolidate/>
  <mergeCells count="111">
    <mergeCell ref="I142:J142"/>
    <mergeCell ref="I136:J136"/>
    <mergeCell ref="G8:H8"/>
    <mergeCell ref="I8:J8"/>
    <mergeCell ref="E9:F9"/>
    <mergeCell ref="G9:H9"/>
    <mergeCell ref="I9:J9"/>
    <mergeCell ref="C4:D4"/>
    <mergeCell ref="E4:J4"/>
    <mergeCell ref="C6:D6"/>
    <mergeCell ref="E6:J6"/>
    <mergeCell ref="G7:H7"/>
    <mergeCell ref="I7:J7"/>
    <mergeCell ref="D52:E52"/>
    <mergeCell ref="I52:J52"/>
    <mergeCell ref="D53:E53"/>
    <mergeCell ref="I53:J53"/>
    <mergeCell ref="D54:E54"/>
    <mergeCell ref="I54:J54"/>
    <mergeCell ref="G52:H52"/>
    <mergeCell ref="G53:H53"/>
    <mergeCell ref="G54:H54"/>
    <mergeCell ref="D55:E55"/>
    <mergeCell ref="I55:J55"/>
    <mergeCell ref="D56:E56"/>
    <mergeCell ref="I56:J56"/>
    <mergeCell ref="D57:E57"/>
    <mergeCell ref="I57:J57"/>
    <mergeCell ref="G55:H55"/>
    <mergeCell ref="G56:H56"/>
    <mergeCell ref="G57:H57"/>
    <mergeCell ref="D58:E58"/>
    <mergeCell ref="I58:J58"/>
    <mergeCell ref="D59:E59"/>
    <mergeCell ref="I59:J59"/>
    <mergeCell ref="D60:E60"/>
    <mergeCell ref="I60:J60"/>
    <mergeCell ref="G58:H58"/>
    <mergeCell ref="G59:H59"/>
    <mergeCell ref="G60:H60"/>
    <mergeCell ref="D69:E69"/>
    <mergeCell ref="I69:J69"/>
    <mergeCell ref="D70:E70"/>
    <mergeCell ref="I70:J70"/>
    <mergeCell ref="D61:E61"/>
    <mergeCell ref="I61:J61"/>
    <mergeCell ref="D62:E62"/>
    <mergeCell ref="I62:J62"/>
    <mergeCell ref="I63:J63"/>
    <mergeCell ref="G61:H61"/>
    <mergeCell ref="G62:H62"/>
    <mergeCell ref="D74:E74"/>
    <mergeCell ref="I74:J74"/>
    <mergeCell ref="D75:E75"/>
    <mergeCell ref="I75:J75"/>
    <mergeCell ref="D76:E76"/>
    <mergeCell ref="I76:J76"/>
    <mergeCell ref="D71:E71"/>
    <mergeCell ref="I71:J71"/>
    <mergeCell ref="D72:E72"/>
    <mergeCell ref="I72:J72"/>
    <mergeCell ref="D73:E73"/>
    <mergeCell ref="I73:J73"/>
    <mergeCell ref="I80:J80"/>
    <mergeCell ref="E85:J85"/>
    <mergeCell ref="C87:C88"/>
    <mergeCell ref="D87:D88"/>
    <mergeCell ref="C89:C90"/>
    <mergeCell ref="D89:D90"/>
    <mergeCell ref="D77:E77"/>
    <mergeCell ref="I77:J77"/>
    <mergeCell ref="D78:E78"/>
    <mergeCell ref="I78:J78"/>
    <mergeCell ref="D79:E79"/>
    <mergeCell ref="I79:J79"/>
    <mergeCell ref="G99:H99"/>
    <mergeCell ref="G100:H100"/>
    <mergeCell ref="G102:H102"/>
    <mergeCell ref="G103:H103"/>
    <mergeCell ref="G104:H104"/>
    <mergeCell ref="G105:H105"/>
    <mergeCell ref="C91:C92"/>
    <mergeCell ref="D91:D92"/>
    <mergeCell ref="C93:C94"/>
    <mergeCell ref="D93:D94"/>
    <mergeCell ref="C95:C96"/>
    <mergeCell ref="D95:D96"/>
    <mergeCell ref="D116:E116"/>
    <mergeCell ref="D117:E117"/>
    <mergeCell ref="D118:E118"/>
    <mergeCell ref="D119:E119"/>
    <mergeCell ref="D120:E120"/>
    <mergeCell ref="D121:E121"/>
    <mergeCell ref="G107:H107"/>
    <mergeCell ref="G108:H108"/>
    <mergeCell ref="G109:H109"/>
    <mergeCell ref="G110:H110"/>
    <mergeCell ref="G112:H112"/>
    <mergeCell ref="G113:H113"/>
    <mergeCell ref="I137:J137"/>
    <mergeCell ref="I140:J140"/>
    <mergeCell ref="I141:J141"/>
    <mergeCell ref="I134:J134"/>
    <mergeCell ref="I135:J135"/>
    <mergeCell ref="I132:J132"/>
    <mergeCell ref="I133:J133"/>
    <mergeCell ref="D122:E122"/>
    <mergeCell ref="D123:E123"/>
    <mergeCell ref="D124:E124"/>
    <mergeCell ref="D125:E125"/>
    <mergeCell ref="D126:E126"/>
  </mergeCells>
  <pageMargins left="0.7" right="0.7" top="0.75" bottom="0.75" header="0.3" footer="0.3"/>
  <pageSetup scale="75" fitToHeight="0" orientation="portrait" horizontalDpi="1200" verticalDpi="1200" r:id="rId1"/>
  <headerFooter>
    <oddFooter>&amp;L&amp;D&amp;C&amp;A&amp;R&amp;P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98E1C60-BAF8-4911-9A46-EC92F03372C4}">
          <x14:formula1>
            <xm:f>Lists!$B$4:$B$11</xm:f>
          </x14:formula1>
          <xm:sqref>D87:D96</xm:sqref>
        </x14:dataValidation>
        <x14:dataValidation type="list" allowBlank="1" showInputMessage="1" showErrorMessage="1" xr:uid="{A5F4A6DD-963F-4CD0-A7FA-CFD95EC17221}">
          <x14:formula1>
            <xm:f>Lists!$B$14:$B$15</xm:f>
          </x14:formula1>
          <xm:sqref>F53:F62</xm:sqref>
        </x14:dataValidation>
        <x14:dataValidation type="list" allowBlank="1" showInputMessage="1" showErrorMessage="1" xr:uid="{7ECEEAAA-F022-4446-AC85-B2197AE89F17}">
          <x14:formula1>
            <xm:f>Lists!$B$19:$B$21</xm:f>
          </x14:formula1>
          <xm:sqref>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2:N339"/>
  <sheetViews>
    <sheetView showGridLines="0" topLeftCell="A19" zoomScaleNormal="100" workbookViewId="0">
      <selection activeCell="D8" sqref="D8:J11"/>
    </sheetView>
  </sheetViews>
  <sheetFormatPr defaultRowHeight="14.4" x14ac:dyDescent="0.3"/>
  <cols>
    <col min="1" max="2" width="2.6640625" customWidth="1"/>
    <col min="3" max="3" width="4" customWidth="1"/>
    <col min="4" max="4" width="23.6640625" customWidth="1"/>
    <col min="5" max="5" width="22" customWidth="1"/>
    <col min="6" max="6" width="20.5546875" customWidth="1"/>
    <col min="7" max="7" width="12.109375" customWidth="1"/>
    <col min="8" max="8" width="10.88671875" customWidth="1"/>
    <col min="10" max="10" width="12.5546875" customWidth="1"/>
    <col min="11" max="11" width="2.6640625" customWidth="1"/>
    <col min="12" max="12" width="0.88671875" customWidth="1"/>
    <col min="17" max="17" width="6.6640625" customWidth="1"/>
  </cols>
  <sheetData>
    <row r="2" spans="1:14" ht="113.4" customHeight="1" x14ac:dyDescent="0.3">
      <c r="C2" s="658" t="s">
        <v>288</v>
      </c>
      <c r="D2" s="587"/>
      <c r="E2" s="587"/>
      <c r="F2" s="587"/>
      <c r="G2" s="587"/>
      <c r="H2" s="587"/>
      <c r="I2" s="587"/>
      <c r="J2" s="587"/>
    </row>
    <row r="3" spans="1:14" ht="6" customHeight="1" x14ac:dyDescent="0.3">
      <c r="B3" s="9"/>
      <c r="C3" s="10"/>
      <c r="D3" s="160"/>
      <c r="E3" s="10"/>
      <c r="F3" s="10"/>
      <c r="G3" s="10"/>
      <c r="H3" s="10"/>
      <c r="I3" s="10"/>
      <c r="J3" s="10"/>
      <c r="K3" s="12"/>
    </row>
    <row r="4" spans="1:14" ht="15" customHeight="1" x14ac:dyDescent="0.3">
      <c r="B4" s="13"/>
      <c r="C4" s="598" t="s">
        <v>289</v>
      </c>
      <c r="D4" s="599"/>
      <c r="E4" s="603"/>
      <c r="F4" s="604"/>
      <c r="G4" s="604"/>
      <c r="H4" s="604"/>
      <c r="I4" s="604"/>
      <c r="J4" s="605"/>
      <c r="K4" s="17"/>
    </row>
    <row r="5" spans="1:14" ht="6" customHeight="1" x14ac:dyDescent="0.3">
      <c r="B5" s="13"/>
      <c r="C5" s="252"/>
      <c r="D5" s="252"/>
      <c r="E5" s="253"/>
      <c r="F5" s="253"/>
      <c r="G5" s="614"/>
      <c r="H5" s="614"/>
      <c r="I5" s="614"/>
      <c r="J5" s="614"/>
      <c r="K5" s="17"/>
    </row>
    <row r="6" spans="1:14" ht="15" customHeight="1" x14ac:dyDescent="0.3">
      <c r="A6" s="310"/>
      <c r="B6" s="13"/>
      <c r="C6" s="252"/>
      <c r="D6" s="252"/>
      <c r="E6" s="609" t="s">
        <v>222</v>
      </c>
      <c r="F6" s="610"/>
      <c r="G6" s="680"/>
      <c r="H6" s="612"/>
      <c r="I6" s="612" t="s">
        <v>223</v>
      </c>
      <c r="J6" s="613"/>
      <c r="K6" s="17"/>
    </row>
    <row r="7" spans="1:14" ht="15" customHeight="1" x14ac:dyDescent="0.3">
      <c r="A7" s="310"/>
      <c r="B7" s="13"/>
      <c r="C7" s="252"/>
      <c r="D7" s="252"/>
      <c r="E7" s="253"/>
      <c r="F7" s="253"/>
      <c r="G7" s="615" t="s">
        <v>224</v>
      </c>
      <c r="H7" s="615"/>
      <c r="I7" s="615" t="s">
        <v>225</v>
      </c>
      <c r="J7" s="615"/>
      <c r="K7" s="17"/>
    </row>
    <row r="8" spans="1:14" ht="15" customHeight="1" x14ac:dyDescent="0.3">
      <c r="A8" s="310"/>
      <c r="B8" s="13"/>
      <c r="C8" s="252"/>
      <c r="D8" s="252"/>
      <c r="E8" s="609" t="s">
        <v>222</v>
      </c>
      <c r="F8" s="610"/>
      <c r="G8" s="681"/>
      <c r="H8" s="616"/>
      <c r="I8" s="682"/>
      <c r="J8" s="617"/>
      <c r="K8" s="17"/>
    </row>
    <row r="9" spans="1:14" ht="6" customHeight="1" x14ac:dyDescent="0.3">
      <c r="B9" s="24"/>
      <c r="C9" s="161"/>
      <c r="D9" s="161"/>
      <c r="E9" s="161"/>
      <c r="F9" s="25"/>
      <c r="G9" s="25"/>
      <c r="H9" s="25"/>
      <c r="I9" s="25"/>
      <c r="J9" s="25"/>
      <c r="K9" s="26"/>
    </row>
    <row r="10" spans="1:14" ht="15" customHeight="1" x14ac:dyDescent="0.3">
      <c r="D10" s="133"/>
    </row>
    <row r="11" spans="1:14" ht="21" x14ac:dyDescent="0.4">
      <c r="B11" s="9"/>
      <c r="C11" s="10"/>
      <c r="D11" s="11" t="s">
        <v>227</v>
      </c>
      <c r="E11" s="10"/>
      <c r="F11" s="10"/>
      <c r="G11" s="10"/>
      <c r="H11" s="10"/>
      <c r="I11" s="10"/>
      <c r="J11" s="10"/>
      <c r="K11" s="12"/>
      <c r="N11" s="1"/>
    </row>
    <row r="12" spans="1:14" ht="12" customHeight="1" x14ac:dyDescent="0.4">
      <c r="B12" s="115"/>
      <c r="C12" s="115"/>
      <c r="D12" s="116"/>
      <c r="E12" s="115"/>
      <c r="F12" s="115"/>
      <c r="G12" s="115"/>
      <c r="H12" s="115"/>
      <c r="I12" s="115"/>
      <c r="J12" s="115"/>
      <c r="K12" s="115"/>
      <c r="N12" s="1"/>
    </row>
    <row r="13" spans="1:14" ht="12" customHeight="1" x14ac:dyDescent="0.4">
      <c r="B13" s="13"/>
      <c r="C13" s="20"/>
      <c r="D13" s="117"/>
      <c r="E13" s="20"/>
      <c r="F13" s="20"/>
      <c r="G13" s="20"/>
      <c r="H13" s="20"/>
      <c r="I13" s="20"/>
      <c r="J13" s="20"/>
      <c r="K13" s="17"/>
      <c r="N13" s="1"/>
    </row>
    <row r="14" spans="1:14" ht="15.6" x14ac:dyDescent="0.3">
      <c r="B14" s="13"/>
      <c r="C14" s="14"/>
      <c r="D14" s="15" t="s">
        <v>43</v>
      </c>
      <c r="E14" s="16"/>
      <c r="F14" s="16"/>
      <c r="G14" s="16"/>
      <c r="H14" s="16"/>
      <c r="I14" s="16"/>
      <c r="J14" s="16"/>
      <c r="K14" s="17"/>
      <c r="N14" s="1"/>
    </row>
    <row r="15" spans="1:14" ht="12" customHeight="1" x14ac:dyDescent="0.3">
      <c r="B15" s="13"/>
      <c r="C15" s="18"/>
      <c r="D15" s="206" t="s">
        <v>37</v>
      </c>
      <c r="E15" s="618" t="str">
        <f>IF(D15="Level of Effort","Please enter Fringe and LOE as numbers, they will be calculated as percentages"," ")</f>
        <v xml:space="preserve"> </v>
      </c>
      <c r="F15" s="618"/>
      <c r="G15" s="618"/>
      <c r="H15" s="618"/>
      <c r="I15" s="618"/>
      <c r="J15" s="618"/>
      <c r="K15" s="17"/>
    </row>
    <row r="16" spans="1:14" x14ac:dyDescent="0.3">
      <c r="B16" s="13"/>
      <c r="C16" s="4"/>
      <c r="D16" s="5" t="s">
        <v>87</v>
      </c>
      <c r="E16" s="5" t="s">
        <v>88</v>
      </c>
      <c r="F16" s="5" t="s">
        <v>89</v>
      </c>
      <c r="G16" s="354" t="str">
        <f>VLOOKUP(D15,Lists!B19:E21,2,FALSE)</f>
        <v xml:space="preserve">   </v>
      </c>
      <c r="H16" s="360" t="str">
        <f>VLOOKUP(D15,Lists!B19:E21,3,FALSE)</f>
        <v xml:space="preserve">   </v>
      </c>
      <c r="I16" s="360" t="str">
        <f>VLOOKUP(D15,Lists!B19:E21,4)</f>
        <v xml:space="preserve">   </v>
      </c>
      <c r="J16" s="355" t="s">
        <v>9</v>
      </c>
      <c r="K16" s="17"/>
    </row>
    <row r="17" spans="2:11" x14ac:dyDescent="0.3">
      <c r="B17" s="13"/>
      <c r="C17" s="6">
        <v>1</v>
      </c>
      <c r="D17" s="207"/>
      <c r="E17" s="207"/>
      <c r="F17" s="207"/>
      <c r="G17" s="208"/>
      <c r="H17" s="215"/>
      <c r="I17" s="311"/>
      <c r="J17" s="367">
        <f>IF(D15="Hourly",G17*H17,IF(D15="Level of Effort",((G17+(G17*(H17/100)))*(I17/100)),0))</f>
        <v>0</v>
      </c>
      <c r="K17" s="17"/>
    </row>
    <row r="18" spans="2:11" x14ac:dyDescent="0.3">
      <c r="B18" s="13"/>
      <c r="C18" s="7">
        <v>2</v>
      </c>
      <c r="D18" s="210"/>
      <c r="E18" s="210"/>
      <c r="F18" s="210"/>
      <c r="G18" s="211"/>
      <c r="H18" s="216"/>
      <c r="I18" s="312"/>
      <c r="J18" s="367">
        <f>IF(D15="Hourly",G18*H18,IF(D15="Level of Effort",((G18+(G18*(H18/100)))*(I18/100)),0))</f>
        <v>0</v>
      </c>
      <c r="K18" s="17"/>
    </row>
    <row r="19" spans="2:11" x14ac:dyDescent="0.3">
      <c r="B19" s="13"/>
      <c r="C19" s="7">
        <v>3</v>
      </c>
      <c r="D19" s="210"/>
      <c r="E19" s="210"/>
      <c r="F19" s="210"/>
      <c r="G19" s="211"/>
      <c r="H19" s="216"/>
      <c r="I19" s="312"/>
      <c r="J19" s="367">
        <f>IF(D15="Hourly",G19*H19,IF(D15="Level of Effort",((G19+(G19*(H19/100)))*(I19/100)),0))</f>
        <v>0</v>
      </c>
      <c r="K19" s="17"/>
    </row>
    <row r="20" spans="2:11" x14ac:dyDescent="0.3">
      <c r="B20" s="13"/>
      <c r="C20" s="7">
        <v>4</v>
      </c>
      <c r="D20" s="210"/>
      <c r="E20" s="210"/>
      <c r="F20" s="210"/>
      <c r="G20" s="211"/>
      <c r="H20" s="216"/>
      <c r="I20" s="312"/>
      <c r="J20" s="367">
        <f t="shared" ref="J20" si="0">IF(D18="Hourly",G20*H20,IF(D18="Level of Effort",((G20+(G20*(H20/100)))*(I20/100)),0))</f>
        <v>0</v>
      </c>
      <c r="K20" s="17"/>
    </row>
    <row r="21" spans="2:11" x14ac:dyDescent="0.3">
      <c r="B21" s="13"/>
      <c r="C21" s="7">
        <v>5</v>
      </c>
      <c r="D21" s="210"/>
      <c r="E21" s="210"/>
      <c r="F21" s="210"/>
      <c r="G21" s="211"/>
      <c r="H21" s="216"/>
      <c r="I21" s="312"/>
      <c r="J21" s="367">
        <f t="shared" ref="J21" si="1">IF(D18="Hourly",G21*H21,IF(D18="Level of Effort",((G21+(G21*(H21/100)))*(I21/100)),0))</f>
        <v>0</v>
      </c>
      <c r="K21" s="17"/>
    </row>
    <row r="22" spans="2:11" x14ac:dyDescent="0.3">
      <c r="B22" s="13"/>
      <c r="C22" s="7">
        <v>6</v>
      </c>
      <c r="D22" s="210"/>
      <c r="E22" s="210"/>
      <c r="F22" s="210"/>
      <c r="G22" s="211"/>
      <c r="H22" s="216"/>
      <c r="I22" s="312"/>
      <c r="J22" s="367">
        <f t="shared" ref="J22" si="2">IF(D18="Hourly",G22*H22,IF(D18="Level of Effort",((G22+(G22*(H22/100)))*(I22/100)),0))</f>
        <v>0</v>
      </c>
      <c r="K22" s="17"/>
    </row>
    <row r="23" spans="2:11" x14ac:dyDescent="0.3">
      <c r="B23" s="13"/>
      <c r="C23" s="7">
        <v>7</v>
      </c>
      <c r="D23" s="210"/>
      <c r="E23" s="210"/>
      <c r="F23" s="210"/>
      <c r="G23" s="211"/>
      <c r="H23" s="216"/>
      <c r="I23" s="312"/>
      <c r="J23" s="367">
        <f t="shared" ref="J23" si="3">IF(D21="Hourly",G23*H23,IF(D21="Level of Effort",((G23+(G23*(H23/100)))*(I23/100)),0))</f>
        <v>0</v>
      </c>
      <c r="K23" s="17"/>
    </row>
    <row r="24" spans="2:11" x14ac:dyDescent="0.3">
      <c r="B24" s="13"/>
      <c r="C24" s="7">
        <v>8</v>
      </c>
      <c r="D24" s="210"/>
      <c r="E24" s="210"/>
      <c r="F24" s="210"/>
      <c r="G24" s="211"/>
      <c r="H24" s="216"/>
      <c r="I24" s="312"/>
      <c r="J24" s="367">
        <f t="shared" ref="J24" si="4">IF(D21="Hourly",G24*H24,IF(D21="Level of Effort",((G24+(G24*(H24/100)))*(I24/100)),0))</f>
        <v>0</v>
      </c>
      <c r="K24" s="17"/>
    </row>
    <row r="25" spans="2:11" x14ac:dyDescent="0.3">
      <c r="B25" s="13"/>
      <c r="C25" s="7">
        <v>9</v>
      </c>
      <c r="D25" s="210"/>
      <c r="E25" s="210"/>
      <c r="F25" s="210"/>
      <c r="G25" s="211"/>
      <c r="H25" s="216"/>
      <c r="I25" s="312"/>
      <c r="J25" s="367">
        <f t="shared" ref="J25" si="5">IF(D21="Hourly",G25*H25,IF(D21="Level of Effort",((G25+(G25*(H25/100)))*(I25/100)),0))</f>
        <v>0</v>
      </c>
      <c r="K25" s="17"/>
    </row>
    <row r="26" spans="2:11" x14ac:dyDescent="0.3">
      <c r="B26" s="13"/>
      <c r="C26" s="7">
        <v>10</v>
      </c>
      <c r="D26" s="210"/>
      <c r="E26" s="210"/>
      <c r="F26" s="210"/>
      <c r="G26" s="211"/>
      <c r="H26" s="216"/>
      <c r="I26" s="312"/>
      <c r="J26" s="367">
        <f t="shared" ref="J26" si="6">IF(D24="Hourly",G26*H26,IF(D24="Level of Effort",((G26+(G26*(H26/100)))*(I26/100)),0))</f>
        <v>0</v>
      </c>
      <c r="K26" s="17"/>
    </row>
    <row r="27" spans="2:11" x14ac:dyDescent="0.3">
      <c r="B27" s="13"/>
      <c r="C27" s="6">
        <v>11</v>
      </c>
      <c r="D27" s="210"/>
      <c r="E27" s="210"/>
      <c r="F27" s="210"/>
      <c r="G27" s="211"/>
      <c r="H27" s="216"/>
      <c r="I27" s="312"/>
      <c r="J27" s="367">
        <f t="shared" ref="J27" si="7">IF(D24="Hourly",G27*H27,IF(D24="Level of Effort",((G27+(G27*(H27/100)))*(I27/100)),0))</f>
        <v>0</v>
      </c>
      <c r="K27" s="17"/>
    </row>
    <row r="28" spans="2:11" x14ac:dyDescent="0.3">
      <c r="B28" s="13"/>
      <c r="C28" s="7">
        <v>12</v>
      </c>
      <c r="D28" s="210"/>
      <c r="E28" s="210"/>
      <c r="F28" s="210"/>
      <c r="G28" s="211"/>
      <c r="H28" s="216"/>
      <c r="I28" s="312"/>
      <c r="J28" s="367">
        <f t="shared" ref="J28" si="8">IF(D24="Hourly",G28*H28,IF(D24="Level of Effort",((G28+(G28*(H28/100)))*(I28/100)),0))</f>
        <v>0</v>
      </c>
      <c r="K28" s="17"/>
    </row>
    <row r="29" spans="2:11" x14ac:dyDescent="0.3">
      <c r="B29" s="13"/>
      <c r="C29" s="7">
        <v>13</v>
      </c>
      <c r="D29" s="210"/>
      <c r="E29" s="210"/>
      <c r="F29" s="210"/>
      <c r="G29" s="211"/>
      <c r="H29" s="216"/>
      <c r="I29" s="312"/>
      <c r="J29" s="367">
        <f t="shared" ref="J29" si="9">IF(D27="Hourly",G29*H29,IF(D27="Level of Effort",((G29+(G29*(H29/100)))*(I29/100)),0))</f>
        <v>0</v>
      </c>
      <c r="K29" s="17"/>
    </row>
    <row r="30" spans="2:11" x14ac:dyDescent="0.3">
      <c r="B30" s="13"/>
      <c r="C30" s="7">
        <v>14</v>
      </c>
      <c r="D30" s="210"/>
      <c r="E30" s="210"/>
      <c r="F30" s="210"/>
      <c r="G30" s="211"/>
      <c r="H30" s="216"/>
      <c r="I30" s="312"/>
      <c r="J30" s="367">
        <f t="shared" ref="J30" si="10">IF(D27="Hourly",G30*H30,IF(D27="Level of Effort",((G30+(G30*(H30/100)))*(I30/100)),0))</f>
        <v>0</v>
      </c>
      <c r="K30" s="17"/>
    </row>
    <row r="31" spans="2:11" x14ac:dyDescent="0.3">
      <c r="B31" s="13"/>
      <c r="C31" s="7">
        <v>15</v>
      </c>
      <c r="D31" s="210"/>
      <c r="E31" s="210"/>
      <c r="F31" s="210"/>
      <c r="G31" s="211"/>
      <c r="H31" s="216"/>
      <c r="I31" s="312"/>
      <c r="J31" s="367">
        <f t="shared" ref="J31" si="11">IF(D27="Hourly",G31*H31,IF(D27="Level of Effort",((G31+(G31*(H31/100)))*(I31/100)),0))</f>
        <v>0</v>
      </c>
      <c r="K31" s="17"/>
    </row>
    <row r="32" spans="2:11" hidden="1" x14ac:dyDescent="0.3">
      <c r="B32" s="13"/>
      <c r="C32" s="7">
        <v>16</v>
      </c>
      <c r="D32" s="210"/>
      <c r="E32" s="210"/>
      <c r="F32" s="210"/>
      <c r="G32" s="211"/>
      <c r="H32" s="216"/>
      <c r="I32" s="312"/>
      <c r="J32" s="367">
        <f t="shared" ref="J32" si="12">IF(D30="Hourly",G32*H32,IF(D30="Level of Effort",((G32+(G32*(H32/100)))*(I32/100)),0))</f>
        <v>0</v>
      </c>
      <c r="K32" s="17"/>
    </row>
    <row r="33" spans="2:11" hidden="1" x14ac:dyDescent="0.3">
      <c r="B33" s="13"/>
      <c r="C33" s="7">
        <v>17</v>
      </c>
      <c r="D33" s="210"/>
      <c r="E33" s="210"/>
      <c r="F33" s="210"/>
      <c r="G33" s="211"/>
      <c r="H33" s="216"/>
      <c r="I33" s="312"/>
      <c r="J33" s="367">
        <f t="shared" ref="J33" si="13">IF(D30="Hourly",G33*H33,IF(D30="Level of Effort",((G33+(G33*(H33/100)))*(I33/100)),0))</f>
        <v>0</v>
      </c>
      <c r="K33" s="17"/>
    </row>
    <row r="34" spans="2:11" hidden="1" x14ac:dyDescent="0.3">
      <c r="B34" s="13"/>
      <c r="C34" s="7">
        <v>18</v>
      </c>
      <c r="D34" s="210"/>
      <c r="E34" s="210"/>
      <c r="F34" s="210"/>
      <c r="G34" s="211"/>
      <c r="H34" s="216"/>
      <c r="I34" s="312"/>
      <c r="J34" s="367">
        <f t="shared" ref="J34" si="14">IF(D30="Hourly",G34*H34,IF(D30="Level of Effort",((G34+(G34*(H34/100)))*(I34/100)),0))</f>
        <v>0</v>
      </c>
      <c r="K34" s="17"/>
    </row>
    <row r="35" spans="2:11" hidden="1" x14ac:dyDescent="0.3">
      <c r="B35" s="13"/>
      <c r="C35" s="7">
        <v>19</v>
      </c>
      <c r="D35" s="210"/>
      <c r="E35" s="210"/>
      <c r="F35" s="210"/>
      <c r="G35" s="211"/>
      <c r="H35" s="216"/>
      <c r="I35" s="312"/>
      <c r="J35" s="367">
        <f t="shared" ref="J35" si="15">IF(D33="Hourly",G35*H35,IF(D33="Level of Effort",((G35+(G35*(H35/100)))*(I35/100)),0))</f>
        <v>0</v>
      </c>
      <c r="K35" s="17"/>
    </row>
    <row r="36" spans="2:11" hidden="1" x14ac:dyDescent="0.3">
      <c r="B36" s="13"/>
      <c r="C36" s="7">
        <v>20</v>
      </c>
      <c r="D36" s="210"/>
      <c r="E36" s="210"/>
      <c r="F36" s="210"/>
      <c r="G36" s="211"/>
      <c r="H36" s="216"/>
      <c r="I36" s="312"/>
      <c r="J36" s="367">
        <f t="shared" ref="J36" si="16">IF(D33="Hourly",G36*H36,IF(D33="Level of Effort",((G36+(G36*(H36/100)))*(I36/100)),0))</f>
        <v>0</v>
      </c>
      <c r="K36" s="17"/>
    </row>
    <row r="37" spans="2:11" hidden="1" x14ac:dyDescent="0.3">
      <c r="B37" s="13"/>
      <c r="C37" s="6">
        <v>21</v>
      </c>
      <c r="D37" s="210"/>
      <c r="E37" s="210"/>
      <c r="F37" s="210"/>
      <c r="G37" s="211"/>
      <c r="H37" s="216"/>
      <c r="I37" s="312"/>
      <c r="J37" s="367">
        <f t="shared" ref="J37" si="17">IF(D33="Hourly",G37*H37,IF(D33="Level of Effort",((G37+(G37*(H37/100)))*(I37/100)),0))</f>
        <v>0</v>
      </c>
      <c r="K37" s="17"/>
    </row>
    <row r="38" spans="2:11" hidden="1" x14ac:dyDescent="0.3">
      <c r="B38" s="13"/>
      <c r="C38" s="7">
        <v>22</v>
      </c>
      <c r="D38" s="210"/>
      <c r="E38" s="210"/>
      <c r="F38" s="210"/>
      <c r="G38" s="211"/>
      <c r="H38" s="216"/>
      <c r="I38" s="312"/>
      <c r="J38" s="367">
        <f t="shared" ref="J38" si="18">IF(D36="Hourly",G38*H38,IF(D36="Level of Effort",((G38+(G38*(H38/100)))*(I38/100)),0))</f>
        <v>0</v>
      </c>
      <c r="K38" s="17"/>
    </row>
    <row r="39" spans="2:11" hidden="1" x14ac:dyDescent="0.3">
      <c r="B39" s="13"/>
      <c r="C39" s="7">
        <v>23</v>
      </c>
      <c r="D39" s="210"/>
      <c r="E39" s="210"/>
      <c r="F39" s="210"/>
      <c r="G39" s="211"/>
      <c r="H39" s="216"/>
      <c r="I39" s="312"/>
      <c r="J39" s="367">
        <f t="shared" ref="J39" si="19">IF(D36="Hourly",G39*H39,IF(D36="Level of Effort",((G39+(G39*(H39/100)))*(I39/100)),0))</f>
        <v>0</v>
      </c>
      <c r="K39" s="17"/>
    </row>
    <row r="40" spans="2:11" hidden="1" x14ac:dyDescent="0.3">
      <c r="B40" s="13"/>
      <c r="C40" s="7">
        <v>24</v>
      </c>
      <c r="D40" s="210"/>
      <c r="E40" s="210"/>
      <c r="F40" s="210"/>
      <c r="G40" s="211"/>
      <c r="H40" s="216"/>
      <c r="I40" s="312"/>
      <c r="J40" s="367">
        <f t="shared" ref="J40" si="20">IF(D36="Hourly",G40*H40,IF(D36="Level of Effort",((G40+(G40*(H40/100)))*(I40/100)),0))</f>
        <v>0</v>
      </c>
      <c r="K40" s="17"/>
    </row>
    <row r="41" spans="2:11" hidden="1" x14ac:dyDescent="0.3">
      <c r="B41" s="13"/>
      <c r="C41" s="7">
        <v>25</v>
      </c>
      <c r="D41" s="210"/>
      <c r="E41" s="210"/>
      <c r="F41" s="210"/>
      <c r="G41" s="211"/>
      <c r="H41" s="216"/>
      <c r="I41" s="312"/>
      <c r="J41" s="367">
        <f t="shared" ref="J41" si="21">IF(D39="Hourly",G41*H41,IF(D39="Level of Effort",((G41+(G41*(H41/100)))*(I41/100)),0))</f>
        <v>0</v>
      </c>
      <c r="K41" s="17"/>
    </row>
    <row r="42" spans="2:11" hidden="1" x14ac:dyDescent="0.3">
      <c r="B42" s="13"/>
      <c r="C42" s="7">
        <v>26</v>
      </c>
      <c r="D42" s="210"/>
      <c r="E42" s="210"/>
      <c r="F42" s="210"/>
      <c r="G42" s="211"/>
      <c r="H42" s="216"/>
      <c r="I42" s="312"/>
      <c r="J42" s="367">
        <f t="shared" ref="J42" si="22">IF(D39="Hourly",G42*H42,IF(D39="Level of Effort",((G42+(G42*(H42/100)))*(I42/100)),0))</f>
        <v>0</v>
      </c>
      <c r="K42" s="17"/>
    </row>
    <row r="43" spans="2:11" hidden="1" x14ac:dyDescent="0.3">
      <c r="B43" s="13"/>
      <c r="C43" s="7">
        <v>27</v>
      </c>
      <c r="D43" s="210"/>
      <c r="E43" s="210"/>
      <c r="F43" s="210"/>
      <c r="G43" s="211"/>
      <c r="H43" s="216"/>
      <c r="I43" s="312"/>
      <c r="J43" s="367">
        <f t="shared" ref="J43" si="23">IF(D39="Hourly",G43*H43,IF(D39="Level of Effort",((G43+(G43*(H43/100)))*(I43/100)),0))</f>
        <v>0</v>
      </c>
      <c r="K43" s="17"/>
    </row>
    <row r="44" spans="2:11" hidden="1" x14ac:dyDescent="0.3">
      <c r="B44" s="13"/>
      <c r="C44" s="7">
        <v>28</v>
      </c>
      <c r="D44" s="210"/>
      <c r="E44" s="210"/>
      <c r="F44" s="210"/>
      <c r="G44" s="211"/>
      <c r="H44" s="216"/>
      <c r="I44" s="312"/>
      <c r="J44" s="367">
        <f t="shared" ref="J44" si="24">IF(D42="Hourly",G44*H44,IF(D42="Level of Effort",((G44+(G44*(H44/100)))*(I44/100)),0))</f>
        <v>0</v>
      </c>
      <c r="K44" s="17"/>
    </row>
    <row r="45" spans="2:11" hidden="1" x14ac:dyDescent="0.3">
      <c r="B45" s="13"/>
      <c r="C45" s="7">
        <v>29</v>
      </c>
      <c r="D45" s="210"/>
      <c r="E45" s="210"/>
      <c r="F45" s="210"/>
      <c r="G45" s="211"/>
      <c r="H45" s="216"/>
      <c r="I45" s="312"/>
      <c r="J45" s="367">
        <f t="shared" ref="J45" si="25">IF(D42="Hourly",G45*H45,IF(D42="Level of Effort",((G45+(G45*(H45/100)))*(I45/100)),0))</f>
        <v>0</v>
      </c>
      <c r="K45" s="17"/>
    </row>
    <row r="46" spans="2:11" hidden="1" x14ac:dyDescent="0.3">
      <c r="B46" s="13"/>
      <c r="C46" s="7">
        <v>30</v>
      </c>
      <c r="D46" s="210"/>
      <c r="E46" s="210"/>
      <c r="F46" s="210"/>
      <c r="G46" s="211"/>
      <c r="H46" s="216"/>
      <c r="I46" s="312"/>
      <c r="J46" s="367">
        <f t="shared" ref="J46" si="26">IF(D42="Hourly",G46*H46,IF(D42="Level of Effort",((G46+(G46*(H46/100)))*(I46/100)),0))</f>
        <v>0</v>
      </c>
      <c r="K46" s="17"/>
    </row>
    <row r="47" spans="2:11" x14ac:dyDescent="0.3">
      <c r="B47" s="13"/>
      <c r="C47" s="22"/>
      <c r="D47" s="23" t="s">
        <v>90</v>
      </c>
      <c r="E47" s="22"/>
      <c r="F47" s="22"/>
      <c r="G47" s="22"/>
      <c r="H47" s="22"/>
      <c r="I47" s="22"/>
      <c r="J47" s="58">
        <f>SUM(J17:J46)</f>
        <v>0</v>
      </c>
      <c r="K47" s="17"/>
    </row>
    <row r="48" spans="2:11" ht="12" customHeight="1" x14ac:dyDescent="0.3">
      <c r="B48" s="13"/>
      <c r="C48" s="18"/>
      <c r="D48" s="19"/>
      <c r="E48" s="18"/>
      <c r="F48" s="18"/>
      <c r="G48" s="18"/>
      <c r="H48" s="18"/>
      <c r="I48" s="18"/>
      <c r="J48" s="18"/>
      <c r="K48" s="17"/>
    </row>
    <row r="49" spans="2:13" ht="12" customHeight="1" x14ac:dyDescent="0.3">
      <c r="B49" s="52"/>
      <c r="C49" s="37"/>
      <c r="D49" s="112"/>
      <c r="E49" s="37"/>
      <c r="F49" s="37"/>
      <c r="G49" s="37"/>
      <c r="H49" s="37"/>
      <c r="I49" s="37"/>
      <c r="J49" s="37"/>
      <c r="K49" s="52"/>
    </row>
    <row r="50" spans="2:13" ht="12" customHeight="1" x14ac:dyDescent="0.4">
      <c r="B50" s="9"/>
      <c r="C50" s="10"/>
      <c r="D50" s="11"/>
      <c r="E50" s="10"/>
      <c r="F50" s="10"/>
      <c r="G50" s="10"/>
      <c r="H50" s="10"/>
      <c r="I50" s="10"/>
      <c r="J50" s="10"/>
      <c r="K50" s="12"/>
    </row>
    <row r="51" spans="2:13" ht="15.6" x14ac:dyDescent="0.3">
      <c r="B51" s="13"/>
      <c r="C51" s="14"/>
      <c r="D51" s="15" t="s">
        <v>63</v>
      </c>
      <c r="E51" s="16"/>
      <c r="F51" s="16"/>
      <c r="G51" s="16"/>
      <c r="H51" s="16"/>
      <c r="I51" s="16"/>
      <c r="J51" s="16"/>
      <c r="K51" s="17"/>
      <c r="M51" s="1"/>
    </row>
    <row r="52" spans="2:13" x14ac:dyDescent="0.3">
      <c r="B52" s="13"/>
      <c r="C52" s="18"/>
      <c r="D52" s="206" t="s">
        <v>55</v>
      </c>
      <c r="E52" s="18"/>
      <c r="F52" s="18"/>
      <c r="G52" s="18"/>
      <c r="H52" s="18"/>
      <c r="I52" s="18"/>
      <c r="J52" s="18"/>
      <c r="K52" s="17"/>
      <c r="M52" s="1"/>
    </row>
    <row r="53" spans="2:13" x14ac:dyDescent="0.3">
      <c r="B53" s="13"/>
      <c r="C53" s="4"/>
      <c r="D53" s="5" t="s">
        <v>87</v>
      </c>
      <c r="E53" s="5" t="s">
        <v>88</v>
      </c>
      <c r="F53" s="5" t="s">
        <v>229</v>
      </c>
      <c r="G53" s="354" t="str">
        <f>VLOOKUP(D52,Lists!B33:D35,2,FALSE)</f>
        <v xml:space="preserve">  </v>
      </c>
      <c r="H53" s="360" t="str">
        <f>VLOOKUP(D52,Lists!B33:D35,3,FALSE)</f>
        <v xml:space="preserve">  </v>
      </c>
      <c r="I53" s="360"/>
      <c r="J53" s="355" t="s">
        <v>9</v>
      </c>
      <c r="K53" s="17"/>
      <c r="M53" s="1"/>
    </row>
    <row r="54" spans="2:13" x14ac:dyDescent="0.3">
      <c r="B54" s="13"/>
      <c r="C54" s="6">
        <v>1</v>
      </c>
      <c r="D54" s="207"/>
      <c r="E54" s="207"/>
      <c r="F54" s="207"/>
      <c r="G54" s="208"/>
      <c r="H54" s="215"/>
      <c r="I54" s="209"/>
      <c r="J54" s="367">
        <f>IF(D52="Daily Rate",G54*H54,IF(D52="Fixed Stipend",G54*H54,0))</f>
        <v>0</v>
      </c>
      <c r="K54" s="17"/>
      <c r="M54" s="1"/>
    </row>
    <row r="55" spans="2:13" x14ac:dyDescent="0.3">
      <c r="B55" s="13"/>
      <c r="C55" s="7">
        <v>2</v>
      </c>
      <c r="D55" s="210"/>
      <c r="E55" s="210"/>
      <c r="F55" s="210"/>
      <c r="G55" s="211"/>
      <c r="H55" s="216"/>
      <c r="I55" s="212"/>
      <c r="J55" s="367">
        <f>IF(D52="Daily Rate",G55*H55,IF(D52="Fixed Stipend",G55*H55,0))</f>
        <v>0</v>
      </c>
      <c r="K55" s="17"/>
      <c r="M55" s="1"/>
    </row>
    <row r="56" spans="2:13" x14ac:dyDescent="0.3">
      <c r="B56" s="13"/>
      <c r="C56" s="7">
        <v>3</v>
      </c>
      <c r="D56" s="210"/>
      <c r="E56" s="210"/>
      <c r="F56" s="210"/>
      <c r="G56" s="211"/>
      <c r="H56" s="216"/>
      <c r="I56" s="212"/>
      <c r="J56" s="367">
        <f>IF(D52="Daily Rate",G56*H56,IF(D52="Fixed Stipend",G56*H56,0))</f>
        <v>0</v>
      </c>
      <c r="K56" s="17"/>
      <c r="M56" s="1"/>
    </row>
    <row r="57" spans="2:13" x14ac:dyDescent="0.3">
      <c r="B57" s="13"/>
      <c r="C57" s="6">
        <v>4</v>
      </c>
      <c r="D57" s="207"/>
      <c r="E57" s="207"/>
      <c r="F57" s="207"/>
      <c r="G57" s="208"/>
      <c r="H57" s="215"/>
      <c r="I57" s="209"/>
      <c r="J57" s="367">
        <f>IF(D52="Daily Rate",G57*H57,IF(D52="Fixed Stipend",G57*H57,0))</f>
        <v>0</v>
      </c>
      <c r="K57" s="17"/>
      <c r="M57" s="1"/>
    </row>
    <row r="58" spans="2:13" x14ac:dyDescent="0.3">
      <c r="B58" s="13"/>
      <c r="C58" s="7">
        <v>5</v>
      </c>
      <c r="D58" s="210"/>
      <c r="E58" s="210"/>
      <c r="F58" s="210"/>
      <c r="G58" s="211"/>
      <c r="H58" s="216"/>
      <c r="I58" s="212"/>
      <c r="J58" s="367">
        <f>IF(D52="Daily Rate",G58*H58,IF(D52="Fixed Stipend",G58*H58,0))</f>
        <v>0</v>
      </c>
      <c r="K58" s="17"/>
      <c r="M58" s="1"/>
    </row>
    <row r="59" spans="2:13" x14ac:dyDescent="0.3">
      <c r="B59" s="13"/>
      <c r="C59" s="7">
        <v>6</v>
      </c>
      <c r="D59" s="210"/>
      <c r="E59" s="210"/>
      <c r="F59" s="210"/>
      <c r="G59" s="211"/>
      <c r="H59" s="216"/>
      <c r="I59" s="212"/>
      <c r="J59" s="367">
        <f>IF(D52="Daily Rate",G59*H59,IF(D52="Fixed Stipend",G59*H59,0))</f>
        <v>0</v>
      </c>
      <c r="K59" s="17"/>
      <c r="M59" s="1"/>
    </row>
    <row r="60" spans="2:13" x14ac:dyDescent="0.3">
      <c r="B60" s="13"/>
      <c r="C60" s="6">
        <v>7</v>
      </c>
      <c r="D60" s="207"/>
      <c r="E60" s="207"/>
      <c r="F60" s="207"/>
      <c r="G60" s="208"/>
      <c r="H60" s="215"/>
      <c r="I60" s="209"/>
      <c r="J60" s="367">
        <f>IF(D52="Daily Rate",G60*H60,IF(D52="Fixed Stipend",G60*H60,0))</f>
        <v>0</v>
      </c>
      <c r="K60" s="17"/>
      <c r="M60" s="1"/>
    </row>
    <row r="61" spans="2:13" x14ac:dyDescent="0.3">
      <c r="B61" s="13"/>
      <c r="C61" s="7">
        <v>8</v>
      </c>
      <c r="D61" s="210"/>
      <c r="E61" s="210"/>
      <c r="F61" s="210"/>
      <c r="G61" s="211"/>
      <c r="H61" s="216"/>
      <c r="I61" s="212"/>
      <c r="J61" s="367">
        <f>IF(D52="Daily Rate",G61*H61,IF(D52="Fixed Stipend",G61*H61,0))</f>
        <v>0</v>
      </c>
      <c r="K61" s="17"/>
      <c r="M61" s="1"/>
    </row>
    <row r="62" spans="2:13" x14ac:dyDescent="0.3">
      <c r="B62" s="13"/>
      <c r="C62" s="7">
        <v>9</v>
      </c>
      <c r="D62" s="210"/>
      <c r="E62" s="210"/>
      <c r="F62" s="210"/>
      <c r="G62" s="211"/>
      <c r="H62" s="216"/>
      <c r="I62" s="212"/>
      <c r="J62" s="367">
        <f>IF(D52="Daily Rate",G62*H62,IF(D52="Fixed Stipend",G62*H62,0))</f>
        <v>0</v>
      </c>
      <c r="K62" s="17"/>
      <c r="M62" s="1"/>
    </row>
    <row r="63" spans="2:13" x14ac:dyDescent="0.3">
      <c r="B63" s="13"/>
      <c r="C63" s="6">
        <v>10</v>
      </c>
      <c r="D63" s="207"/>
      <c r="E63" s="207"/>
      <c r="F63" s="207"/>
      <c r="G63" s="208"/>
      <c r="H63" s="215"/>
      <c r="I63" s="209"/>
      <c r="J63" s="367">
        <f>IF(D52="Daily Rate",G63*H63,IF(D52="Fixed Stipend",G63*H63,0))</f>
        <v>0</v>
      </c>
      <c r="K63" s="17"/>
      <c r="M63" s="1"/>
    </row>
    <row r="64" spans="2:13" x14ac:dyDescent="0.3">
      <c r="B64" s="13"/>
      <c r="C64" s="135"/>
      <c r="D64" s="23" t="s">
        <v>231</v>
      </c>
      <c r="E64" s="23"/>
      <c r="F64" s="23"/>
      <c r="G64" s="23"/>
      <c r="H64" s="23"/>
      <c r="I64" s="23"/>
      <c r="J64" s="58">
        <f>SUM(J54:J63)</f>
        <v>0</v>
      </c>
      <c r="K64" s="17"/>
      <c r="M64" s="1"/>
    </row>
    <row r="65" spans="2:13" ht="12" customHeight="1" x14ac:dyDescent="0.3">
      <c r="B65" s="24"/>
      <c r="C65" s="25"/>
      <c r="D65" s="25"/>
      <c r="E65" s="25"/>
      <c r="F65" s="25"/>
      <c r="G65" s="25"/>
      <c r="H65" s="25"/>
      <c r="I65" s="25"/>
      <c r="J65" s="25"/>
      <c r="K65" s="26"/>
      <c r="M65" s="1"/>
    </row>
    <row r="66" spans="2:13" ht="12" customHeight="1" x14ac:dyDescent="0.3">
      <c r="D66" s="31"/>
      <c r="M66" s="1"/>
    </row>
    <row r="67" spans="2:13" ht="12" customHeight="1" x14ac:dyDescent="0.4">
      <c r="B67" s="9"/>
      <c r="C67" s="10"/>
      <c r="D67" s="11"/>
      <c r="E67" s="10"/>
      <c r="F67" s="10"/>
      <c r="G67" s="10"/>
      <c r="H67" s="10"/>
      <c r="I67" s="10"/>
      <c r="J67" s="10"/>
      <c r="K67" s="12"/>
    </row>
    <row r="68" spans="2:13" ht="15.6" x14ac:dyDescent="0.3">
      <c r="B68" s="13"/>
      <c r="C68" s="59"/>
      <c r="D68" s="60" t="s">
        <v>90</v>
      </c>
      <c r="E68" s="61"/>
      <c r="F68" s="61"/>
      <c r="G68" s="61"/>
      <c r="H68" s="61"/>
      <c r="I68" s="61"/>
      <c r="J68" s="65">
        <f>J47</f>
        <v>0</v>
      </c>
      <c r="K68" s="17"/>
    </row>
    <row r="69" spans="2:13" ht="6" customHeight="1" x14ac:dyDescent="0.3">
      <c r="B69" s="13"/>
      <c r="C69" s="20"/>
      <c r="D69" s="20"/>
      <c r="E69" s="20"/>
      <c r="F69" s="20"/>
      <c r="G69" s="20"/>
      <c r="H69" s="20"/>
      <c r="I69" s="20"/>
      <c r="J69" s="21"/>
      <c r="K69" s="17"/>
    </row>
    <row r="70" spans="2:13" ht="15.6" x14ac:dyDescent="0.3">
      <c r="B70" s="13"/>
      <c r="C70" s="59"/>
      <c r="D70" s="60" t="s">
        <v>231</v>
      </c>
      <c r="E70" s="61"/>
      <c r="F70" s="61"/>
      <c r="G70" s="61"/>
      <c r="H70" s="61"/>
      <c r="I70" s="61"/>
      <c r="J70" s="65">
        <f>J64</f>
        <v>0</v>
      </c>
      <c r="K70" s="17"/>
    </row>
    <row r="71" spans="2:13" ht="6" customHeight="1" x14ac:dyDescent="0.3">
      <c r="B71" s="13"/>
      <c r="C71" s="20"/>
      <c r="D71" s="20"/>
      <c r="E71" s="20"/>
      <c r="F71" s="20"/>
      <c r="G71" s="20"/>
      <c r="H71" s="20"/>
      <c r="I71" s="20"/>
      <c r="J71" s="21"/>
      <c r="K71" s="17"/>
    </row>
    <row r="72" spans="2:13" ht="15.6" x14ac:dyDescent="0.3">
      <c r="B72" s="13"/>
      <c r="C72" s="62"/>
      <c r="D72" s="63" t="s">
        <v>232</v>
      </c>
      <c r="E72" s="64"/>
      <c r="F72" s="64"/>
      <c r="G72" s="64"/>
      <c r="H72" s="64"/>
      <c r="I72" s="64"/>
      <c r="J72" s="66">
        <f>J68+J70</f>
        <v>0</v>
      </c>
      <c r="K72" s="17"/>
    </row>
    <row r="73" spans="2:13" ht="12" customHeight="1" x14ac:dyDescent="0.3">
      <c r="B73" s="24"/>
      <c r="C73" s="25"/>
      <c r="D73" s="25"/>
      <c r="E73" s="25"/>
      <c r="F73" s="25"/>
      <c r="G73" s="25"/>
      <c r="H73" s="25"/>
      <c r="I73" s="25"/>
      <c r="J73" s="25"/>
      <c r="K73" s="26"/>
    </row>
    <row r="74" spans="2:13" ht="12" customHeight="1" x14ac:dyDescent="0.3"/>
    <row r="75" spans="2:13" ht="21" x14ac:dyDescent="0.4">
      <c r="B75" s="33"/>
      <c r="C75" s="34"/>
      <c r="D75" s="35" t="s">
        <v>233</v>
      </c>
      <c r="E75" s="34"/>
      <c r="F75" s="34"/>
      <c r="G75" s="34"/>
      <c r="H75" s="34"/>
      <c r="I75" s="34"/>
      <c r="J75" s="34"/>
      <c r="K75" s="36"/>
    </row>
    <row r="76" spans="2:13" ht="12" customHeight="1" x14ac:dyDescent="0.3"/>
    <row r="77" spans="2:13" ht="12" customHeight="1" x14ac:dyDescent="0.4">
      <c r="B77" s="9"/>
      <c r="C77" s="10"/>
      <c r="D77" s="11"/>
      <c r="E77" s="10"/>
      <c r="F77" s="10"/>
      <c r="G77" s="10"/>
      <c r="H77" s="10"/>
      <c r="I77" s="10"/>
      <c r="J77" s="10"/>
      <c r="K77" s="12"/>
    </row>
    <row r="78" spans="2:13" ht="15.6" x14ac:dyDescent="0.3">
      <c r="B78" s="13"/>
      <c r="C78" s="14"/>
      <c r="D78" s="15" t="s">
        <v>2</v>
      </c>
      <c r="E78" s="16"/>
      <c r="F78" s="16"/>
      <c r="G78" s="16"/>
      <c r="H78" s="16"/>
      <c r="I78" s="16"/>
      <c r="J78" s="16"/>
      <c r="K78" s="17"/>
    </row>
    <row r="79" spans="2:13" ht="12" customHeight="1" x14ac:dyDescent="0.3">
      <c r="B79" s="13"/>
      <c r="C79" s="18"/>
      <c r="D79" s="19"/>
      <c r="E79" s="18"/>
      <c r="F79" s="18"/>
      <c r="G79" s="18"/>
      <c r="H79" s="18"/>
      <c r="I79" s="18"/>
      <c r="J79" s="18"/>
      <c r="K79" s="17"/>
    </row>
    <row r="80" spans="2:13" x14ac:dyDescent="0.3">
      <c r="B80" s="13"/>
      <c r="C80" s="4"/>
      <c r="D80" s="606" t="s">
        <v>3</v>
      </c>
      <c r="E80" s="606"/>
      <c r="F80" s="360" t="s">
        <v>4</v>
      </c>
      <c r="G80" s="360" t="s">
        <v>94</v>
      </c>
      <c r="H80" s="360" t="s">
        <v>7</v>
      </c>
      <c r="I80" s="619" t="s">
        <v>9</v>
      </c>
      <c r="J80" s="620"/>
      <c r="K80" s="17"/>
    </row>
    <row r="81" spans="2:11" x14ac:dyDescent="0.3">
      <c r="B81" s="13"/>
      <c r="C81" s="6">
        <v>1</v>
      </c>
      <c r="D81" s="596"/>
      <c r="E81" s="597"/>
      <c r="F81" s="217"/>
      <c r="G81" s="218"/>
      <c r="H81" s="219">
        <v>0</v>
      </c>
      <c r="I81" s="607">
        <f>H81*G81</f>
        <v>0</v>
      </c>
      <c r="J81" s="608"/>
      <c r="K81" s="17"/>
    </row>
    <row r="82" spans="2:11" x14ac:dyDescent="0.3">
      <c r="B82" s="13"/>
      <c r="C82" s="6">
        <v>2</v>
      </c>
      <c r="D82" s="592"/>
      <c r="E82" s="593"/>
      <c r="F82" s="217"/>
      <c r="G82" s="218"/>
      <c r="H82" s="219">
        <v>0</v>
      </c>
      <c r="I82" s="594">
        <f>H82*G82</f>
        <v>0</v>
      </c>
      <c r="J82" s="595"/>
      <c r="K82" s="17"/>
    </row>
    <row r="83" spans="2:11" x14ac:dyDescent="0.3">
      <c r="B83" s="13"/>
      <c r="C83" s="6">
        <v>3</v>
      </c>
      <c r="D83" s="592"/>
      <c r="E83" s="593"/>
      <c r="F83" s="217"/>
      <c r="G83" s="218"/>
      <c r="H83" s="219">
        <v>0</v>
      </c>
      <c r="I83" s="594">
        <f>H83*G83</f>
        <v>0</v>
      </c>
      <c r="J83" s="595"/>
      <c r="K83" s="17"/>
    </row>
    <row r="84" spans="2:11" x14ac:dyDescent="0.3">
      <c r="B84" s="13"/>
      <c r="C84" s="6">
        <v>4</v>
      </c>
      <c r="D84" s="592"/>
      <c r="E84" s="593"/>
      <c r="F84" s="217"/>
      <c r="G84" s="218"/>
      <c r="H84" s="219">
        <v>0</v>
      </c>
      <c r="I84" s="607">
        <f t="shared" ref="I84:I90" si="27">H84*G84</f>
        <v>0</v>
      </c>
      <c r="J84" s="608"/>
      <c r="K84" s="17"/>
    </row>
    <row r="85" spans="2:11" x14ac:dyDescent="0.3">
      <c r="B85" s="13"/>
      <c r="C85" s="6">
        <v>5</v>
      </c>
      <c r="D85" s="592"/>
      <c r="E85" s="593"/>
      <c r="F85" s="217"/>
      <c r="G85" s="218"/>
      <c r="H85" s="219">
        <v>0</v>
      </c>
      <c r="I85" s="594">
        <f t="shared" si="27"/>
        <v>0</v>
      </c>
      <c r="J85" s="595"/>
      <c r="K85" s="17"/>
    </row>
    <row r="86" spans="2:11" x14ac:dyDescent="0.3">
      <c r="B86" s="13"/>
      <c r="C86" s="6">
        <v>6</v>
      </c>
      <c r="D86" s="592"/>
      <c r="E86" s="593"/>
      <c r="F86" s="217"/>
      <c r="G86" s="218"/>
      <c r="H86" s="219">
        <v>0</v>
      </c>
      <c r="I86" s="594">
        <f t="shared" si="27"/>
        <v>0</v>
      </c>
      <c r="J86" s="595"/>
      <c r="K86" s="17"/>
    </row>
    <row r="87" spans="2:11" x14ac:dyDescent="0.3">
      <c r="B87" s="13"/>
      <c r="C87" s="6">
        <v>7</v>
      </c>
      <c r="D87" s="592"/>
      <c r="E87" s="593"/>
      <c r="F87" s="217"/>
      <c r="G87" s="218"/>
      <c r="H87" s="219">
        <v>0</v>
      </c>
      <c r="I87" s="607">
        <f t="shared" si="27"/>
        <v>0</v>
      </c>
      <c r="J87" s="608"/>
      <c r="K87" s="17"/>
    </row>
    <row r="88" spans="2:11" x14ac:dyDescent="0.3">
      <c r="B88" s="13"/>
      <c r="C88" s="6">
        <v>8</v>
      </c>
      <c r="D88" s="592"/>
      <c r="E88" s="593"/>
      <c r="F88" s="217"/>
      <c r="G88" s="218"/>
      <c r="H88" s="219">
        <v>0</v>
      </c>
      <c r="I88" s="594">
        <f t="shared" si="27"/>
        <v>0</v>
      </c>
      <c r="J88" s="595"/>
      <c r="K88" s="17"/>
    </row>
    <row r="89" spans="2:11" x14ac:dyDescent="0.3">
      <c r="B89" s="13"/>
      <c r="C89" s="6">
        <v>9</v>
      </c>
      <c r="D89" s="592"/>
      <c r="E89" s="593"/>
      <c r="F89" s="217"/>
      <c r="G89" s="218"/>
      <c r="H89" s="219">
        <v>0</v>
      </c>
      <c r="I89" s="594">
        <f t="shared" si="27"/>
        <v>0</v>
      </c>
      <c r="J89" s="595"/>
      <c r="K89" s="17"/>
    </row>
    <row r="90" spans="2:11" x14ac:dyDescent="0.3">
      <c r="B90" s="13"/>
      <c r="C90" s="6">
        <v>10</v>
      </c>
      <c r="D90" s="592"/>
      <c r="E90" s="593"/>
      <c r="F90" s="217"/>
      <c r="G90" s="218"/>
      <c r="H90" s="219">
        <v>0</v>
      </c>
      <c r="I90" s="607">
        <f t="shared" si="27"/>
        <v>0</v>
      </c>
      <c r="J90" s="608"/>
      <c r="K90" s="17"/>
    </row>
    <row r="91" spans="2:11" x14ac:dyDescent="0.3">
      <c r="B91" s="13"/>
      <c r="C91" s="23"/>
      <c r="D91" s="23" t="s">
        <v>10</v>
      </c>
      <c r="E91" s="23"/>
      <c r="F91" s="23"/>
      <c r="G91" s="23"/>
      <c r="H91" s="23"/>
      <c r="I91" s="659">
        <f>SUM(I81:J90)</f>
        <v>0</v>
      </c>
      <c r="J91" s="659"/>
      <c r="K91" s="17"/>
    </row>
    <row r="92" spans="2:11" ht="12" customHeight="1" x14ac:dyDescent="0.3">
      <c r="B92" s="24"/>
      <c r="C92" s="25"/>
      <c r="D92" s="25"/>
      <c r="E92" s="25"/>
      <c r="F92" s="25"/>
      <c r="G92" s="25"/>
      <c r="H92" s="25"/>
      <c r="I92" s="25"/>
      <c r="J92" s="25"/>
      <c r="K92" s="26"/>
    </row>
    <row r="93" spans="2:11" ht="12" customHeight="1" x14ac:dyDescent="0.3"/>
    <row r="94" spans="2:11" ht="12" customHeight="1" x14ac:dyDescent="0.4">
      <c r="B94" s="9"/>
      <c r="C94" s="10"/>
      <c r="D94" s="11"/>
      <c r="E94" s="10"/>
      <c r="F94" s="10"/>
      <c r="G94" s="10"/>
      <c r="H94" s="10"/>
      <c r="I94" s="10"/>
      <c r="J94" s="10"/>
      <c r="K94" s="12"/>
    </row>
    <row r="95" spans="2:11" ht="15.6" x14ac:dyDescent="0.3">
      <c r="B95" s="13"/>
      <c r="C95" s="14"/>
      <c r="D95" s="15" t="s">
        <v>97</v>
      </c>
      <c r="E95" s="16"/>
      <c r="F95" s="16"/>
      <c r="G95" s="16"/>
      <c r="H95" s="16"/>
      <c r="I95" s="16"/>
      <c r="J95" s="16"/>
      <c r="K95" s="17"/>
    </row>
    <row r="96" spans="2:11" ht="12" customHeight="1" x14ac:dyDescent="0.3">
      <c r="B96" s="13"/>
      <c r="C96" s="18"/>
      <c r="D96" s="19"/>
      <c r="E96" s="18"/>
      <c r="F96" s="18"/>
      <c r="G96" s="18"/>
      <c r="H96" s="18"/>
      <c r="I96" s="18"/>
      <c r="J96" s="18"/>
      <c r="K96" s="17"/>
    </row>
    <row r="97" spans="2:11" x14ac:dyDescent="0.3">
      <c r="B97" s="13"/>
      <c r="C97" s="4"/>
      <c r="D97" s="606" t="s">
        <v>3</v>
      </c>
      <c r="E97" s="606"/>
      <c r="F97" s="360" t="s">
        <v>4</v>
      </c>
      <c r="G97" s="360" t="s">
        <v>94</v>
      </c>
      <c r="H97" s="360" t="s">
        <v>7</v>
      </c>
      <c r="I97" s="619" t="s">
        <v>9</v>
      </c>
      <c r="J97" s="620"/>
      <c r="K97" s="17"/>
    </row>
    <row r="98" spans="2:11" x14ac:dyDescent="0.3">
      <c r="B98" s="13"/>
      <c r="C98" s="6">
        <v>1</v>
      </c>
      <c r="D98" s="596"/>
      <c r="E98" s="597"/>
      <c r="F98" s="217"/>
      <c r="G98" s="220"/>
      <c r="H98" s="219">
        <v>0</v>
      </c>
      <c r="I98" s="607">
        <f>H98*G98</f>
        <v>0</v>
      </c>
      <c r="J98" s="608"/>
      <c r="K98" s="17"/>
    </row>
    <row r="99" spans="2:11" x14ac:dyDescent="0.3">
      <c r="B99" s="13"/>
      <c r="C99" s="6">
        <v>2</v>
      </c>
      <c r="D99" s="592"/>
      <c r="E99" s="593"/>
      <c r="F99" s="217"/>
      <c r="G99" s="220"/>
      <c r="H99" s="219">
        <v>0</v>
      </c>
      <c r="I99" s="594">
        <f>H99*G99</f>
        <v>0</v>
      </c>
      <c r="J99" s="595"/>
      <c r="K99" s="17"/>
    </row>
    <row r="100" spans="2:11" x14ac:dyDescent="0.3">
      <c r="B100" s="13"/>
      <c r="C100" s="6">
        <v>3</v>
      </c>
      <c r="D100" s="592"/>
      <c r="E100" s="593"/>
      <c r="F100" s="217"/>
      <c r="G100" s="220"/>
      <c r="H100" s="219">
        <v>0</v>
      </c>
      <c r="I100" s="594">
        <f>H100*G100</f>
        <v>0</v>
      </c>
      <c r="J100" s="595"/>
      <c r="K100" s="17"/>
    </row>
    <row r="101" spans="2:11" x14ac:dyDescent="0.3">
      <c r="B101" s="13"/>
      <c r="C101" s="6">
        <v>4</v>
      </c>
      <c r="D101" s="596"/>
      <c r="E101" s="597"/>
      <c r="F101" s="217"/>
      <c r="G101" s="220"/>
      <c r="H101" s="219">
        <v>0</v>
      </c>
      <c r="I101" s="607">
        <f t="shared" ref="I101:I127" si="28">H101*G101</f>
        <v>0</v>
      </c>
      <c r="J101" s="608"/>
      <c r="K101" s="17"/>
    </row>
    <row r="102" spans="2:11" x14ac:dyDescent="0.3">
      <c r="B102" s="13"/>
      <c r="C102" s="6">
        <v>5</v>
      </c>
      <c r="D102" s="592"/>
      <c r="E102" s="593"/>
      <c r="F102" s="217"/>
      <c r="G102" s="220"/>
      <c r="H102" s="219">
        <v>0</v>
      </c>
      <c r="I102" s="594">
        <f t="shared" si="28"/>
        <v>0</v>
      </c>
      <c r="J102" s="595"/>
      <c r="K102" s="17"/>
    </row>
    <row r="103" spans="2:11" x14ac:dyDescent="0.3">
      <c r="B103" s="13"/>
      <c r="C103" s="6">
        <v>6</v>
      </c>
      <c r="D103" s="592"/>
      <c r="E103" s="593"/>
      <c r="F103" s="217"/>
      <c r="G103" s="220"/>
      <c r="H103" s="219">
        <v>0</v>
      </c>
      <c r="I103" s="594">
        <f t="shared" si="28"/>
        <v>0</v>
      </c>
      <c r="J103" s="595"/>
      <c r="K103" s="17"/>
    </row>
    <row r="104" spans="2:11" x14ac:dyDescent="0.3">
      <c r="B104" s="13"/>
      <c r="C104" s="6">
        <v>7</v>
      </c>
      <c r="D104" s="596"/>
      <c r="E104" s="597"/>
      <c r="F104" s="217"/>
      <c r="G104" s="220"/>
      <c r="H104" s="219">
        <v>0</v>
      </c>
      <c r="I104" s="607">
        <f t="shared" si="28"/>
        <v>0</v>
      </c>
      <c r="J104" s="608"/>
      <c r="K104" s="17"/>
    </row>
    <row r="105" spans="2:11" x14ac:dyDescent="0.3">
      <c r="B105" s="13"/>
      <c r="C105" s="6">
        <v>8</v>
      </c>
      <c r="D105" s="592"/>
      <c r="E105" s="593"/>
      <c r="F105" s="217"/>
      <c r="G105" s="220"/>
      <c r="H105" s="219">
        <v>0</v>
      </c>
      <c r="I105" s="594">
        <f t="shared" si="28"/>
        <v>0</v>
      </c>
      <c r="J105" s="595"/>
      <c r="K105" s="17"/>
    </row>
    <row r="106" spans="2:11" x14ac:dyDescent="0.3">
      <c r="B106" s="13"/>
      <c r="C106" s="6">
        <v>9</v>
      </c>
      <c r="D106" s="592"/>
      <c r="E106" s="593"/>
      <c r="F106" s="217"/>
      <c r="G106" s="220"/>
      <c r="H106" s="219">
        <v>0</v>
      </c>
      <c r="I106" s="594">
        <f t="shared" si="28"/>
        <v>0</v>
      </c>
      <c r="J106" s="595"/>
      <c r="K106" s="17"/>
    </row>
    <row r="107" spans="2:11" x14ac:dyDescent="0.3">
      <c r="B107" s="13"/>
      <c r="C107" s="6">
        <v>10</v>
      </c>
      <c r="D107" s="596"/>
      <c r="E107" s="597"/>
      <c r="F107" s="217"/>
      <c r="G107" s="220"/>
      <c r="H107" s="219">
        <v>0</v>
      </c>
      <c r="I107" s="607">
        <f t="shared" si="28"/>
        <v>0</v>
      </c>
      <c r="J107" s="608"/>
      <c r="K107" s="17"/>
    </row>
    <row r="108" spans="2:11" x14ac:dyDescent="0.3">
      <c r="B108" s="13"/>
      <c r="C108" s="6">
        <v>11</v>
      </c>
      <c r="D108" s="592"/>
      <c r="E108" s="593"/>
      <c r="F108" s="217"/>
      <c r="G108" s="220"/>
      <c r="H108" s="219">
        <v>0</v>
      </c>
      <c r="I108" s="594">
        <f t="shared" si="28"/>
        <v>0</v>
      </c>
      <c r="J108" s="595"/>
      <c r="K108" s="17"/>
    </row>
    <row r="109" spans="2:11" x14ac:dyDescent="0.3">
      <c r="B109" s="13"/>
      <c r="C109" s="6">
        <v>12</v>
      </c>
      <c r="D109" s="596"/>
      <c r="E109" s="597"/>
      <c r="F109" s="217"/>
      <c r="G109" s="220"/>
      <c r="H109" s="219">
        <v>0</v>
      </c>
      <c r="I109" s="594">
        <f t="shared" si="28"/>
        <v>0</v>
      </c>
      <c r="J109" s="595"/>
      <c r="K109" s="17"/>
    </row>
    <row r="110" spans="2:11" x14ac:dyDescent="0.3">
      <c r="B110" s="13"/>
      <c r="C110" s="6">
        <v>13</v>
      </c>
      <c r="D110" s="592"/>
      <c r="E110" s="593"/>
      <c r="F110" s="217"/>
      <c r="G110" s="220"/>
      <c r="H110" s="219">
        <v>0</v>
      </c>
      <c r="I110" s="607">
        <f t="shared" si="28"/>
        <v>0</v>
      </c>
      <c r="J110" s="608"/>
      <c r="K110" s="17"/>
    </row>
    <row r="111" spans="2:11" x14ac:dyDescent="0.3">
      <c r="B111" s="13"/>
      <c r="C111" s="6">
        <v>14</v>
      </c>
      <c r="D111" s="596"/>
      <c r="E111" s="597"/>
      <c r="F111" s="217"/>
      <c r="G111" s="220"/>
      <c r="H111" s="219">
        <v>0</v>
      </c>
      <c r="I111" s="594">
        <f t="shared" si="28"/>
        <v>0</v>
      </c>
      <c r="J111" s="595"/>
      <c r="K111" s="17"/>
    </row>
    <row r="112" spans="2:11" x14ac:dyDescent="0.3">
      <c r="B112" s="13"/>
      <c r="C112" s="6">
        <v>15</v>
      </c>
      <c r="D112" s="592"/>
      <c r="E112" s="593"/>
      <c r="F112" s="217"/>
      <c r="G112" s="220"/>
      <c r="H112" s="219">
        <v>0</v>
      </c>
      <c r="I112" s="594">
        <f t="shared" si="28"/>
        <v>0</v>
      </c>
      <c r="J112" s="595"/>
      <c r="K112" s="17"/>
    </row>
    <row r="113" spans="2:11" hidden="1" x14ac:dyDescent="0.3">
      <c r="B113" s="13"/>
      <c r="C113" s="6">
        <v>16</v>
      </c>
      <c r="D113" s="596"/>
      <c r="E113" s="597"/>
      <c r="F113" s="217"/>
      <c r="G113" s="220"/>
      <c r="H113" s="219">
        <v>0</v>
      </c>
      <c r="I113" s="607">
        <f t="shared" si="28"/>
        <v>0</v>
      </c>
      <c r="J113" s="608"/>
      <c r="K113" s="17"/>
    </row>
    <row r="114" spans="2:11" hidden="1" x14ac:dyDescent="0.3">
      <c r="B114" s="13"/>
      <c r="C114" s="6">
        <v>17</v>
      </c>
      <c r="D114" s="592"/>
      <c r="E114" s="593"/>
      <c r="F114" s="217"/>
      <c r="G114" s="220"/>
      <c r="H114" s="219">
        <v>0</v>
      </c>
      <c r="I114" s="594">
        <f t="shared" si="28"/>
        <v>0</v>
      </c>
      <c r="J114" s="595"/>
      <c r="K114" s="17"/>
    </row>
    <row r="115" spans="2:11" hidden="1" x14ac:dyDescent="0.3">
      <c r="B115" s="13"/>
      <c r="C115" s="6">
        <v>18</v>
      </c>
      <c r="D115" s="596"/>
      <c r="E115" s="597"/>
      <c r="F115" s="217"/>
      <c r="G115" s="220"/>
      <c r="H115" s="219">
        <v>0</v>
      </c>
      <c r="I115" s="594">
        <f t="shared" si="28"/>
        <v>0</v>
      </c>
      <c r="J115" s="595"/>
      <c r="K115" s="17"/>
    </row>
    <row r="116" spans="2:11" hidden="1" x14ac:dyDescent="0.3">
      <c r="B116" s="13"/>
      <c r="C116" s="6">
        <v>19</v>
      </c>
      <c r="D116" s="592"/>
      <c r="E116" s="593"/>
      <c r="F116" s="217"/>
      <c r="G116" s="220"/>
      <c r="H116" s="219">
        <v>0</v>
      </c>
      <c r="I116" s="607">
        <f t="shared" si="28"/>
        <v>0</v>
      </c>
      <c r="J116" s="608"/>
      <c r="K116" s="17"/>
    </row>
    <row r="117" spans="2:11" hidden="1" x14ac:dyDescent="0.3">
      <c r="B117" s="13"/>
      <c r="C117" s="6">
        <v>20</v>
      </c>
      <c r="D117" s="596"/>
      <c r="E117" s="597"/>
      <c r="F117" s="217"/>
      <c r="G117" s="220"/>
      <c r="H117" s="219">
        <v>0</v>
      </c>
      <c r="I117" s="594">
        <f t="shared" si="28"/>
        <v>0</v>
      </c>
      <c r="J117" s="595"/>
      <c r="K117" s="17"/>
    </row>
    <row r="118" spans="2:11" hidden="1" x14ac:dyDescent="0.3">
      <c r="B118" s="13"/>
      <c r="C118" s="6">
        <v>21</v>
      </c>
      <c r="D118" s="592"/>
      <c r="E118" s="593"/>
      <c r="F118" s="217"/>
      <c r="G118" s="220"/>
      <c r="H118" s="219">
        <v>0</v>
      </c>
      <c r="I118" s="594">
        <f t="shared" si="28"/>
        <v>0</v>
      </c>
      <c r="J118" s="595"/>
      <c r="K118" s="17"/>
    </row>
    <row r="119" spans="2:11" hidden="1" x14ac:dyDescent="0.3">
      <c r="B119" s="13"/>
      <c r="C119" s="6">
        <v>22</v>
      </c>
      <c r="D119" s="596"/>
      <c r="E119" s="597"/>
      <c r="F119" s="217"/>
      <c r="G119" s="220"/>
      <c r="H119" s="219">
        <v>0</v>
      </c>
      <c r="I119" s="607">
        <f t="shared" si="28"/>
        <v>0</v>
      </c>
      <c r="J119" s="608"/>
      <c r="K119" s="17"/>
    </row>
    <row r="120" spans="2:11" hidden="1" x14ac:dyDescent="0.3">
      <c r="B120" s="13"/>
      <c r="C120" s="6">
        <v>23</v>
      </c>
      <c r="D120" s="592"/>
      <c r="E120" s="593"/>
      <c r="F120" s="217"/>
      <c r="G120" s="220"/>
      <c r="H120" s="219">
        <v>0</v>
      </c>
      <c r="I120" s="594">
        <f t="shared" si="28"/>
        <v>0</v>
      </c>
      <c r="J120" s="595"/>
      <c r="K120" s="17"/>
    </row>
    <row r="121" spans="2:11" hidden="1" x14ac:dyDescent="0.3">
      <c r="B121" s="13"/>
      <c r="C121" s="6">
        <v>24</v>
      </c>
      <c r="D121" s="596"/>
      <c r="E121" s="597"/>
      <c r="F121" s="217"/>
      <c r="G121" s="220"/>
      <c r="H121" s="219">
        <v>0</v>
      </c>
      <c r="I121" s="594">
        <f t="shared" si="28"/>
        <v>0</v>
      </c>
      <c r="J121" s="595"/>
      <c r="K121" s="17"/>
    </row>
    <row r="122" spans="2:11" hidden="1" x14ac:dyDescent="0.3">
      <c r="B122" s="13"/>
      <c r="C122" s="6">
        <v>25</v>
      </c>
      <c r="D122" s="592"/>
      <c r="E122" s="593"/>
      <c r="F122" s="217"/>
      <c r="G122" s="220"/>
      <c r="H122" s="219">
        <v>0</v>
      </c>
      <c r="I122" s="607">
        <f t="shared" si="28"/>
        <v>0</v>
      </c>
      <c r="J122" s="608"/>
      <c r="K122" s="17"/>
    </row>
    <row r="123" spans="2:11" hidden="1" x14ac:dyDescent="0.3">
      <c r="B123" s="13"/>
      <c r="C123" s="6">
        <v>26</v>
      </c>
      <c r="D123" s="596"/>
      <c r="E123" s="597"/>
      <c r="F123" s="217"/>
      <c r="G123" s="220"/>
      <c r="H123" s="219">
        <v>0</v>
      </c>
      <c r="I123" s="594">
        <f t="shared" si="28"/>
        <v>0</v>
      </c>
      <c r="J123" s="595"/>
      <c r="K123" s="17"/>
    </row>
    <row r="124" spans="2:11" hidden="1" x14ac:dyDescent="0.3">
      <c r="B124" s="13"/>
      <c r="C124" s="6">
        <v>27</v>
      </c>
      <c r="D124" s="592"/>
      <c r="E124" s="593"/>
      <c r="F124" s="217"/>
      <c r="G124" s="220"/>
      <c r="H124" s="219">
        <v>0</v>
      </c>
      <c r="I124" s="594">
        <f t="shared" si="28"/>
        <v>0</v>
      </c>
      <c r="J124" s="595"/>
      <c r="K124" s="17"/>
    </row>
    <row r="125" spans="2:11" hidden="1" x14ac:dyDescent="0.3">
      <c r="B125" s="13"/>
      <c r="C125" s="6">
        <v>28</v>
      </c>
      <c r="D125" s="596"/>
      <c r="E125" s="597"/>
      <c r="F125" s="217"/>
      <c r="G125" s="220"/>
      <c r="H125" s="219">
        <v>0</v>
      </c>
      <c r="I125" s="607">
        <f t="shared" si="28"/>
        <v>0</v>
      </c>
      <c r="J125" s="608"/>
      <c r="K125" s="17"/>
    </row>
    <row r="126" spans="2:11" hidden="1" x14ac:dyDescent="0.3">
      <c r="B126" s="13"/>
      <c r="C126" s="6">
        <v>29</v>
      </c>
      <c r="D126" s="592"/>
      <c r="E126" s="593"/>
      <c r="F126" s="217"/>
      <c r="G126" s="220"/>
      <c r="H126" s="219">
        <v>0</v>
      </c>
      <c r="I126" s="594">
        <f t="shared" si="28"/>
        <v>0</v>
      </c>
      <c r="J126" s="595"/>
      <c r="K126" s="17"/>
    </row>
    <row r="127" spans="2:11" hidden="1" x14ac:dyDescent="0.3">
      <c r="B127" s="13"/>
      <c r="C127" s="6">
        <v>30</v>
      </c>
      <c r="D127" s="596"/>
      <c r="E127" s="597"/>
      <c r="F127" s="217"/>
      <c r="G127" s="220"/>
      <c r="H127" s="219">
        <v>0</v>
      </c>
      <c r="I127" s="594">
        <f t="shared" si="28"/>
        <v>0</v>
      </c>
      <c r="J127" s="595"/>
      <c r="K127" s="17"/>
    </row>
    <row r="128" spans="2:11" x14ac:dyDescent="0.3">
      <c r="B128" s="13"/>
      <c r="C128" s="23"/>
      <c r="D128" s="23" t="s">
        <v>98</v>
      </c>
      <c r="E128" s="23"/>
      <c r="F128" s="23"/>
      <c r="G128" s="23"/>
      <c r="H128" s="23"/>
      <c r="I128" s="659">
        <f>SUM(I98:J127)</f>
        <v>0</v>
      </c>
      <c r="J128" s="659"/>
      <c r="K128" s="17"/>
    </row>
    <row r="129" spans="2:11" ht="12" customHeight="1" x14ac:dyDescent="0.3">
      <c r="B129" s="24"/>
      <c r="C129" s="25"/>
      <c r="D129" s="25"/>
      <c r="E129" s="25"/>
      <c r="F129" s="25"/>
      <c r="G129" s="25"/>
      <c r="H129" s="25"/>
      <c r="I129" s="25"/>
      <c r="J129" s="25"/>
      <c r="K129" s="26"/>
    </row>
    <row r="130" spans="2:11" ht="12" customHeight="1" x14ac:dyDescent="0.3"/>
    <row r="131" spans="2:11" ht="12" customHeight="1" x14ac:dyDescent="0.4">
      <c r="B131" s="9"/>
      <c r="C131" s="10"/>
      <c r="D131" s="11"/>
      <c r="E131" s="10"/>
      <c r="F131" s="10"/>
      <c r="G131" s="10"/>
      <c r="H131" s="10"/>
      <c r="I131" s="10"/>
      <c r="J131" s="10"/>
      <c r="K131" s="12"/>
    </row>
    <row r="132" spans="2:11" ht="15.6" x14ac:dyDescent="0.3">
      <c r="B132" s="13"/>
      <c r="C132" s="14"/>
      <c r="D132" s="15" t="s">
        <v>154</v>
      </c>
      <c r="E132" s="16"/>
      <c r="F132" s="16"/>
      <c r="G132" s="16"/>
      <c r="H132" s="16"/>
      <c r="I132" s="16"/>
      <c r="J132" s="16"/>
      <c r="K132" s="17"/>
    </row>
    <row r="133" spans="2:11" ht="12" customHeight="1" x14ac:dyDescent="0.3">
      <c r="B133" s="13"/>
      <c r="C133" s="18"/>
      <c r="D133" s="19"/>
      <c r="E133" s="18"/>
      <c r="F133" s="18"/>
      <c r="G133" s="18"/>
      <c r="H133" s="18"/>
      <c r="I133" s="18"/>
      <c r="J133" s="18"/>
      <c r="K133" s="17"/>
    </row>
    <row r="134" spans="2:11" x14ac:dyDescent="0.3">
      <c r="B134" s="13"/>
      <c r="C134" s="4"/>
      <c r="D134" s="606" t="s">
        <v>235</v>
      </c>
      <c r="E134" s="606"/>
      <c r="F134" s="360" t="s">
        <v>236</v>
      </c>
      <c r="G134" s="360" t="s">
        <v>94</v>
      </c>
      <c r="H134" s="360" t="s">
        <v>7</v>
      </c>
      <c r="I134" s="619" t="s">
        <v>9</v>
      </c>
      <c r="J134" s="620"/>
      <c r="K134" s="17"/>
    </row>
    <row r="135" spans="2:11" x14ac:dyDescent="0.3">
      <c r="B135" s="13"/>
      <c r="C135" s="6">
        <v>1</v>
      </c>
      <c r="D135" s="596"/>
      <c r="E135" s="597"/>
      <c r="F135" s="305"/>
      <c r="G135" s="305"/>
      <c r="H135" s="208"/>
      <c r="I135" s="607">
        <f>H135*G135</f>
        <v>0</v>
      </c>
      <c r="J135" s="608"/>
      <c r="K135" s="17"/>
    </row>
    <row r="136" spans="2:11" x14ac:dyDescent="0.3">
      <c r="B136" s="13"/>
      <c r="C136" s="6">
        <v>2</v>
      </c>
      <c r="D136" s="592"/>
      <c r="E136" s="593"/>
      <c r="F136" s="305"/>
      <c r="G136" s="305"/>
      <c r="H136" s="208"/>
      <c r="I136" s="594">
        <f>H136*G136</f>
        <v>0</v>
      </c>
      <c r="J136" s="595"/>
      <c r="K136" s="17"/>
    </row>
    <row r="137" spans="2:11" x14ac:dyDescent="0.3">
      <c r="B137" s="13"/>
      <c r="C137" s="6">
        <v>3</v>
      </c>
      <c r="D137" s="592"/>
      <c r="E137" s="593"/>
      <c r="F137" s="305"/>
      <c r="G137" s="305"/>
      <c r="H137" s="208"/>
      <c r="I137" s="594">
        <f>H137*G137</f>
        <v>0</v>
      </c>
      <c r="J137" s="595"/>
      <c r="K137" s="17"/>
    </row>
    <row r="138" spans="2:11" x14ac:dyDescent="0.3">
      <c r="B138" s="13"/>
      <c r="C138" s="6">
        <v>4</v>
      </c>
      <c r="D138" s="596"/>
      <c r="E138" s="597"/>
      <c r="F138" s="305"/>
      <c r="G138" s="305"/>
      <c r="H138" s="208"/>
      <c r="I138" s="607">
        <f>H138*G138</f>
        <v>0</v>
      </c>
      <c r="J138" s="608"/>
      <c r="K138" s="17"/>
    </row>
    <row r="139" spans="2:11" x14ac:dyDescent="0.3">
      <c r="B139" s="13"/>
      <c r="C139" s="6">
        <v>5</v>
      </c>
      <c r="D139" s="592"/>
      <c r="E139" s="593"/>
      <c r="F139" s="305"/>
      <c r="G139" s="305"/>
      <c r="H139" s="208"/>
      <c r="I139" s="594">
        <f t="shared" ref="I139:I144" si="29">H139*G139</f>
        <v>0</v>
      </c>
      <c r="J139" s="595"/>
      <c r="K139" s="17"/>
    </row>
    <row r="140" spans="2:11" x14ac:dyDescent="0.3">
      <c r="B140" s="13"/>
      <c r="C140" s="6">
        <v>6</v>
      </c>
      <c r="D140" s="592"/>
      <c r="E140" s="593"/>
      <c r="F140" s="305"/>
      <c r="G140" s="305"/>
      <c r="H140" s="208"/>
      <c r="I140" s="594">
        <f t="shared" si="29"/>
        <v>0</v>
      </c>
      <c r="J140" s="595"/>
      <c r="K140" s="17"/>
    </row>
    <row r="141" spans="2:11" x14ac:dyDescent="0.3">
      <c r="B141" s="13"/>
      <c r="C141" s="6">
        <v>7</v>
      </c>
      <c r="D141" s="596"/>
      <c r="E141" s="597"/>
      <c r="F141" s="305"/>
      <c r="G141" s="305"/>
      <c r="H141" s="208"/>
      <c r="I141" s="607">
        <f t="shared" si="29"/>
        <v>0</v>
      </c>
      <c r="J141" s="608"/>
      <c r="K141" s="17"/>
    </row>
    <row r="142" spans="2:11" x14ac:dyDescent="0.3">
      <c r="B142" s="13"/>
      <c r="C142" s="6">
        <v>8</v>
      </c>
      <c r="D142" s="592"/>
      <c r="E142" s="593"/>
      <c r="F142" s="305"/>
      <c r="G142" s="305"/>
      <c r="H142" s="208"/>
      <c r="I142" s="594">
        <f t="shared" si="29"/>
        <v>0</v>
      </c>
      <c r="J142" s="595"/>
      <c r="K142" s="17"/>
    </row>
    <row r="143" spans="2:11" x14ac:dyDescent="0.3">
      <c r="B143" s="13"/>
      <c r="C143" s="6">
        <v>9</v>
      </c>
      <c r="D143" s="592"/>
      <c r="E143" s="593"/>
      <c r="F143" s="305"/>
      <c r="G143" s="305"/>
      <c r="H143" s="208"/>
      <c r="I143" s="594">
        <f t="shared" si="29"/>
        <v>0</v>
      </c>
      <c r="J143" s="595"/>
      <c r="K143" s="17"/>
    </row>
    <row r="144" spans="2:11" x14ac:dyDescent="0.3">
      <c r="B144" s="13"/>
      <c r="C144" s="6">
        <v>10</v>
      </c>
      <c r="D144" s="596"/>
      <c r="E144" s="597"/>
      <c r="F144" s="305"/>
      <c r="G144" s="305"/>
      <c r="H144" s="208"/>
      <c r="I144" s="607">
        <f t="shared" si="29"/>
        <v>0</v>
      </c>
      <c r="J144" s="608"/>
      <c r="K144" s="17"/>
    </row>
    <row r="145" spans="2:11" x14ac:dyDescent="0.3">
      <c r="B145" s="13"/>
      <c r="C145" s="141"/>
      <c r="D145" s="141" t="s">
        <v>238</v>
      </c>
      <c r="E145" s="141"/>
      <c r="F145" s="141"/>
      <c r="G145" s="141"/>
      <c r="H145" s="141"/>
      <c r="I145" s="659">
        <f>SUM(I135:J144)</f>
        <v>0</v>
      </c>
      <c r="J145" s="659"/>
      <c r="K145" s="17"/>
    </row>
    <row r="146" spans="2:11" ht="12" customHeight="1" x14ac:dyDescent="0.3">
      <c r="B146" s="24"/>
      <c r="C146" s="89"/>
      <c r="D146" s="89"/>
      <c r="E146" s="89"/>
      <c r="F146" s="89"/>
      <c r="G146" s="89"/>
      <c r="H146" s="89"/>
      <c r="I146" s="89"/>
      <c r="J146" s="89"/>
      <c r="K146" s="26"/>
    </row>
    <row r="147" spans="2:11" ht="12" customHeight="1" x14ac:dyDescent="0.3">
      <c r="C147" s="1"/>
      <c r="D147" s="1"/>
      <c r="E147" s="1"/>
      <c r="F147" s="1"/>
      <c r="G147" s="1"/>
      <c r="H147" s="1"/>
      <c r="I147" s="1"/>
      <c r="J147" s="1"/>
      <c r="K147" s="1"/>
    </row>
    <row r="148" spans="2:11" ht="12" customHeight="1" x14ac:dyDescent="0.4">
      <c r="B148" s="9"/>
      <c r="C148" s="10"/>
      <c r="D148" s="11"/>
      <c r="E148" s="10"/>
      <c r="F148" s="10"/>
      <c r="G148" s="10"/>
      <c r="H148" s="10"/>
      <c r="I148" s="10"/>
      <c r="J148" s="10"/>
      <c r="K148" s="12"/>
    </row>
    <row r="149" spans="2:11" ht="15.6" x14ac:dyDescent="0.3">
      <c r="B149" s="13"/>
      <c r="C149" s="14"/>
      <c r="D149" s="15" t="s">
        <v>239</v>
      </c>
      <c r="E149" s="16"/>
      <c r="F149" s="16"/>
      <c r="G149" s="16"/>
      <c r="H149" s="16"/>
      <c r="I149" s="16"/>
      <c r="J149" s="16"/>
      <c r="K149" s="17"/>
    </row>
    <row r="150" spans="2:11" ht="12" customHeight="1" x14ac:dyDescent="0.3">
      <c r="B150" s="13"/>
      <c r="C150" s="18"/>
      <c r="D150" s="19"/>
      <c r="E150" s="18"/>
      <c r="F150" s="18"/>
      <c r="G150" s="18"/>
      <c r="H150" s="18"/>
      <c r="I150" s="18"/>
      <c r="J150" s="18"/>
      <c r="K150" s="17"/>
    </row>
    <row r="151" spans="2:11" x14ac:dyDescent="0.3">
      <c r="B151" s="13"/>
      <c r="C151" s="4"/>
      <c r="D151" s="606" t="s">
        <v>240</v>
      </c>
      <c r="E151" s="606"/>
      <c r="F151" s="360" t="s">
        <v>241</v>
      </c>
      <c r="G151" s="360" t="s">
        <v>94</v>
      </c>
      <c r="H151" s="360" t="s">
        <v>7</v>
      </c>
      <c r="I151" s="619" t="s">
        <v>9</v>
      </c>
      <c r="J151" s="620"/>
      <c r="K151" s="17"/>
    </row>
    <row r="152" spans="2:11" x14ac:dyDescent="0.3">
      <c r="B152" s="13"/>
      <c r="C152" s="6">
        <v>1</v>
      </c>
      <c r="D152" s="678"/>
      <c r="E152" s="679"/>
      <c r="F152" s="305"/>
      <c r="G152" s="218"/>
      <c r="H152" s="208"/>
      <c r="I152" s="607">
        <f>H152*G152</f>
        <v>0</v>
      </c>
      <c r="J152" s="608"/>
      <c r="K152" s="17"/>
    </row>
    <row r="153" spans="2:11" x14ac:dyDescent="0.3">
      <c r="B153" s="13"/>
      <c r="C153" s="6">
        <v>2</v>
      </c>
      <c r="D153" s="662"/>
      <c r="E153" s="663"/>
      <c r="F153" s="305"/>
      <c r="G153" s="218"/>
      <c r="H153" s="208"/>
      <c r="I153" s="594">
        <f>H153*G153</f>
        <v>0</v>
      </c>
      <c r="J153" s="595"/>
      <c r="K153" s="17"/>
    </row>
    <row r="154" spans="2:11" x14ac:dyDescent="0.3">
      <c r="B154" s="13"/>
      <c r="C154" s="6">
        <v>3</v>
      </c>
      <c r="D154" s="662"/>
      <c r="E154" s="663"/>
      <c r="F154" s="305"/>
      <c r="G154" s="218"/>
      <c r="H154" s="208"/>
      <c r="I154" s="594">
        <f>H154*G154</f>
        <v>0</v>
      </c>
      <c r="J154" s="595"/>
      <c r="K154" s="17"/>
    </row>
    <row r="155" spans="2:11" x14ac:dyDescent="0.3">
      <c r="B155" s="13"/>
      <c r="C155" s="6">
        <v>4</v>
      </c>
      <c r="D155" s="662"/>
      <c r="E155" s="663"/>
      <c r="F155" s="305"/>
      <c r="G155" s="218"/>
      <c r="H155" s="208"/>
      <c r="I155" s="607">
        <f t="shared" ref="I155:I161" si="30">H155*G155</f>
        <v>0</v>
      </c>
      <c r="J155" s="608"/>
      <c r="K155" s="17"/>
    </row>
    <row r="156" spans="2:11" x14ac:dyDescent="0.3">
      <c r="B156" s="13"/>
      <c r="C156" s="6">
        <v>5</v>
      </c>
      <c r="D156" s="662"/>
      <c r="E156" s="663"/>
      <c r="F156" s="305"/>
      <c r="G156" s="218"/>
      <c r="H156" s="208"/>
      <c r="I156" s="594">
        <f t="shared" si="30"/>
        <v>0</v>
      </c>
      <c r="J156" s="595"/>
      <c r="K156" s="17"/>
    </row>
    <row r="157" spans="2:11" x14ac:dyDescent="0.3">
      <c r="B157" s="13"/>
      <c r="C157" s="6">
        <v>6</v>
      </c>
      <c r="D157" s="662"/>
      <c r="E157" s="663"/>
      <c r="F157" s="305"/>
      <c r="G157" s="218"/>
      <c r="H157" s="208"/>
      <c r="I157" s="594">
        <f t="shared" si="30"/>
        <v>0</v>
      </c>
      <c r="J157" s="595"/>
      <c r="K157" s="17"/>
    </row>
    <row r="158" spans="2:11" x14ac:dyDescent="0.3">
      <c r="B158" s="13"/>
      <c r="C158" s="6">
        <v>7</v>
      </c>
      <c r="D158" s="662"/>
      <c r="E158" s="663"/>
      <c r="F158" s="305"/>
      <c r="G158" s="218"/>
      <c r="H158" s="208"/>
      <c r="I158" s="607">
        <f t="shared" si="30"/>
        <v>0</v>
      </c>
      <c r="J158" s="608"/>
      <c r="K158" s="17"/>
    </row>
    <row r="159" spans="2:11" x14ac:dyDescent="0.3">
      <c r="B159" s="13"/>
      <c r="C159" s="6">
        <v>8</v>
      </c>
      <c r="D159" s="662"/>
      <c r="E159" s="663"/>
      <c r="F159" s="305"/>
      <c r="G159" s="218"/>
      <c r="H159" s="208"/>
      <c r="I159" s="594">
        <f t="shared" si="30"/>
        <v>0</v>
      </c>
      <c r="J159" s="595"/>
      <c r="K159" s="17"/>
    </row>
    <row r="160" spans="2:11" x14ac:dyDescent="0.3">
      <c r="B160" s="13"/>
      <c r="C160" s="6">
        <v>9</v>
      </c>
      <c r="D160" s="662"/>
      <c r="E160" s="663"/>
      <c r="F160" s="305"/>
      <c r="G160" s="218"/>
      <c r="H160" s="208"/>
      <c r="I160" s="594">
        <f t="shared" si="30"/>
        <v>0</v>
      </c>
      <c r="J160" s="595"/>
      <c r="K160" s="17"/>
    </row>
    <row r="161" spans="2:11" x14ac:dyDescent="0.3">
      <c r="B161" s="13"/>
      <c r="C161" s="6">
        <v>10</v>
      </c>
      <c r="D161" s="662"/>
      <c r="E161" s="663"/>
      <c r="F161" s="305"/>
      <c r="G161" s="218"/>
      <c r="H161" s="208"/>
      <c r="I161" s="607">
        <f t="shared" si="30"/>
        <v>0</v>
      </c>
      <c r="J161" s="608"/>
      <c r="K161" s="17"/>
    </row>
    <row r="162" spans="2:11" x14ac:dyDescent="0.3">
      <c r="B162" s="13"/>
      <c r="C162" s="22"/>
      <c r="D162" s="23" t="s">
        <v>242</v>
      </c>
      <c r="E162" s="23"/>
      <c r="F162" s="23"/>
      <c r="G162" s="23"/>
      <c r="H162" s="23"/>
      <c r="I162" s="659">
        <f>SUM(I152:J161)</f>
        <v>0</v>
      </c>
      <c r="J162" s="659"/>
      <c r="K162" s="17"/>
    </row>
    <row r="163" spans="2:11" ht="12" customHeight="1" x14ac:dyDescent="0.3">
      <c r="B163" s="24"/>
      <c r="C163" s="89"/>
      <c r="D163" s="89"/>
      <c r="E163" s="89"/>
      <c r="F163" s="89"/>
      <c r="G163" s="89"/>
      <c r="H163" s="89"/>
      <c r="I163" s="89"/>
      <c r="J163" s="89"/>
      <c r="K163" s="26"/>
    </row>
    <row r="164" spans="2:11" ht="12" customHeight="1" x14ac:dyDescent="0.3">
      <c r="C164" s="1"/>
      <c r="D164" s="1"/>
      <c r="E164" s="1"/>
      <c r="F164" s="1"/>
      <c r="G164" s="1"/>
      <c r="H164" s="1"/>
      <c r="I164" s="1"/>
      <c r="J164" s="1"/>
      <c r="K164" s="1"/>
    </row>
    <row r="165" spans="2:11" ht="12" customHeight="1" x14ac:dyDescent="0.4">
      <c r="B165" s="9"/>
      <c r="C165" s="10"/>
      <c r="D165" s="11"/>
      <c r="E165" s="10"/>
      <c r="F165" s="10"/>
      <c r="G165" s="10"/>
      <c r="H165" s="10"/>
      <c r="I165" s="10"/>
      <c r="J165" s="10"/>
      <c r="K165" s="12"/>
    </row>
    <row r="166" spans="2:11" ht="15.6" x14ac:dyDescent="0.3">
      <c r="B166" s="13"/>
      <c r="C166" s="14"/>
      <c r="D166" s="15" t="s">
        <v>243</v>
      </c>
      <c r="E166" s="16"/>
      <c r="F166" s="16"/>
      <c r="G166" s="16"/>
      <c r="H166" s="16"/>
      <c r="I166" s="16"/>
      <c r="J166" s="16"/>
      <c r="K166" s="17"/>
    </row>
    <row r="167" spans="2:11" ht="12" customHeight="1" x14ac:dyDescent="0.3">
      <c r="B167" s="13"/>
      <c r="C167" s="18"/>
      <c r="D167" s="19"/>
      <c r="E167" s="18"/>
      <c r="F167" s="18"/>
      <c r="G167" s="18"/>
      <c r="H167" s="18"/>
      <c r="I167" s="18"/>
      <c r="J167" s="18"/>
      <c r="K167" s="17"/>
    </row>
    <row r="168" spans="2:11" x14ac:dyDescent="0.3">
      <c r="B168" s="13"/>
      <c r="C168" s="4"/>
      <c r="D168" s="606" t="s">
        <v>3</v>
      </c>
      <c r="E168" s="606"/>
      <c r="F168" s="222" t="s">
        <v>244</v>
      </c>
      <c r="G168" s="360" t="s">
        <v>94</v>
      </c>
      <c r="H168" s="360" t="s">
        <v>7</v>
      </c>
      <c r="I168" s="619" t="s">
        <v>9</v>
      </c>
      <c r="J168" s="620"/>
      <c r="K168" s="17"/>
    </row>
    <row r="169" spans="2:11" x14ac:dyDescent="0.3">
      <c r="B169" s="13"/>
      <c r="C169" s="6">
        <v>1</v>
      </c>
      <c r="D169" s="678" t="s">
        <v>290</v>
      </c>
      <c r="E169" s="679"/>
      <c r="F169" s="221"/>
      <c r="G169" s="218"/>
      <c r="H169" s="208"/>
      <c r="I169" s="607">
        <f>H169*G169</f>
        <v>0</v>
      </c>
      <c r="J169" s="608"/>
      <c r="K169" s="17"/>
    </row>
    <row r="170" spans="2:11" x14ac:dyDescent="0.3">
      <c r="B170" s="13"/>
      <c r="C170" s="6">
        <v>2</v>
      </c>
      <c r="D170" s="662"/>
      <c r="E170" s="663"/>
      <c r="F170" s="221"/>
      <c r="G170" s="218"/>
      <c r="H170" s="208"/>
      <c r="I170" s="594">
        <f>H170*G170</f>
        <v>0</v>
      </c>
      <c r="J170" s="595"/>
      <c r="K170" s="17"/>
    </row>
    <row r="171" spans="2:11" x14ac:dyDescent="0.3">
      <c r="B171" s="13"/>
      <c r="C171" s="6">
        <v>3</v>
      </c>
      <c r="D171" s="662"/>
      <c r="E171" s="663"/>
      <c r="F171" s="221"/>
      <c r="G171" s="218"/>
      <c r="H171" s="208"/>
      <c r="I171" s="594">
        <f>H171*G171</f>
        <v>0</v>
      </c>
      <c r="J171" s="595"/>
      <c r="K171" s="17"/>
    </row>
    <row r="172" spans="2:11" x14ac:dyDescent="0.3">
      <c r="B172" s="13"/>
      <c r="C172" s="6">
        <v>4</v>
      </c>
      <c r="D172" s="662"/>
      <c r="E172" s="663"/>
      <c r="F172" s="221"/>
      <c r="G172" s="218"/>
      <c r="H172" s="208"/>
      <c r="I172" s="607">
        <f t="shared" ref="I172:I178" si="31">H172*G172</f>
        <v>0</v>
      </c>
      <c r="J172" s="608"/>
      <c r="K172" s="17"/>
    </row>
    <row r="173" spans="2:11" x14ac:dyDescent="0.3">
      <c r="B173" s="13"/>
      <c r="C173" s="6">
        <v>5</v>
      </c>
      <c r="D173" s="662"/>
      <c r="E173" s="663"/>
      <c r="F173" s="221"/>
      <c r="G173" s="218"/>
      <c r="H173" s="208"/>
      <c r="I173" s="594">
        <f t="shared" si="31"/>
        <v>0</v>
      </c>
      <c r="J173" s="595"/>
      <c r="K173" s="17"/>
    </row>
    <row r="174" spans="2:11" x14ac:dyDescent="0.3">
      <c r="B174" s="13"/>
      <c r="C174" s="6">
        <v>6</v>
      </c>
      <c r="D174" s="625"/>
      <c r="E174" s="626"/>
      <c r="F174" s="221"/>
      <c r="G174" s="218"/>
      <c r="H174" s="208"/>
      <c r="I174" s="594">
        <f t="shared" si="31"/>
        <v>0</v>
      </c>
      <c r="J174" s="595"/>
      <c r="K174" s="17"/>
    </row>
    <row r="175" spans="2:11" x14ac:dyDescent="0.3">
      <c r="B175" s="13"/>
      <c r="C175" s="6">
        <v>7</v>
      </c>
      <c r="D175" s="625"/>
      <c r="E175" s="626"/>
      <c r="F175" s="221"/>
      <c r="G175" s="218"/>
      <c r="H175" s="208"/>
      <c r="I175" s="607">
        <f t="shared" si="31"/>
        <v>0</v>
      </c>
      <c r="J175" s="608"/>
      <c r="K175" s="17"/>
    </row>
    <row r="176" spans="2:11" x14ac:dyDescent="0.3">
      <c r="B176" s="13"/>
      <c r="C176" s="6">
        <v>8</v>
      </c>
      <c r="D176" s="625"/>
      <c r="E176" s="626"/>
      <c r="F176" s="221"/>
      <c r="G176" s="218"/>
      <c r="H176" s="208"/>
      <c r="I176" s="594">
        <f t="shared" si="31"/>
        <v>0</v>
      </c>
      <c r="J176" s="595"/>
      <c r="K176" s="17"/>
    </row>
    <row r="177" spans="2:11" x14ac:dyDescent="0.3">
      <c r="B177" s="13"/>
      <c r="C177" s="6">
        <v>9</v>
      </c>
      <c r="D177" s="625"/>
      <c r="E177" s="626"/>
      <c r="F177" s="221"/>
      <c r="G177" s="218"/>
      <c r="H177" s="208"/>
      <c r="I177" s="594">
        <f t="shared" si="31"/>
        <v>0</v>
      </c>
      <c r="J177" s="595"/>
      <c r="K177" s="17"/>
    </row>
    <row r="178" spans="2:11" x14ac:dyDescent="0.3">
      <c r="B178" s="13"/>
      <c r="C178" s="6">
        <v>10</v>
      </c>
      <c r="D178" s="625"/>
      <c r="E178" s="626"/>
      <c r="F178" s="221"/>
      <c r="G178" s="218"/>
      <c r="H178" s="208"/>
      <c r="I178" s="607">
        <f t="shared" si="31"/>
        <v>0</v>
      </c>
      <c r="J178" s="608"/>
      <c r="K178" s="17"/>
    </row>
    <row r="179" spans="2:11" x14ac:dyDescent="0.3">
      <c r="B179" s="13"/>
      <c r="C179" s="22"/>
      <c r="D179" s="23" t="s">
        <v>245</v>
      </c>
      <c r="E179" s="23"/>
      <c r="F179" s="23"/>
      <c r="G179" s="23"/>
      <c r="H179" s="23"/>
      <c r="I179" s="659">
        <f>SUM(I169:J178)</f>
        <v>0</v>
      </c>
      <c r="J179" s="659"/>
      <c r="K179" s="17"/>
    </row>
    <row r="180" spans="2:11" ht="12" customHeight="1" x14ac:dyDescent="0.3">
      <c r="B180" s="24"/>
      <c r="C180" s="89"/>
      <c r="D180" s="89"/>
      <c r="E180" s="89"/>
      <c r="F180" s="89"/>
      <c r="G180" s="89"/>
      <c r="H180" s="89"/>
      <c r="I180" s="89"/>
      <c r="J180" s="89"/>
      <c r="K180" s="26"/>
    </row>
    <row r="181" spans="2:11" ht="12" customHeight="1" x14ac:dyDescent="0.3">
      <c r="C181" s="1"/>
      <c r="D181" s="1"/>
      <c r="E181" s="1"/>
      <c r="F181" s="1"/>
      <c r="G181" s="1"/>
      <c r="H181" s="1"/>
      <c r="I181" s="1"/>
      <c r="J181" s="1"/>
      <c r="K181" s="1"/>
    </row>
    <row r="182" spans="2:11" ht="12" customHeight="1" x14ac:dyDescent="0.4">
      <c r="B182" s="9"/>
      <c r="C182" s="10"/>
      <c r="D182" s="11"/>
      <c r="E182" s="10"/>
      <c r="F182" s="10"/>
      <c r="G182" s="10"/>
      <c r="H182" s="10"/>
      <c r="I182" s="10"/>
      <c r="J182" s="10"/>
      <c r="K182" s="12"/>
    </row>
    <row r="183" spans="2:11" ht="15.6" x14ac:dyDescent="0.3">
      <c r="B183" s="13"/>
      <c r="C183" s="59"/>
      <c r="D183" s="60" t="s">
        <v>10</v>
      </c>
      <c r="E183" s="61"/>
      <c r="F183" s="61"/>
      <c r="G183" s="61"/>
      <c r="H183" s="61"/>
      <c r="I183" s="61"/>
      <c r="J183" s="65">
        <f>I91</f>
        <v>0</v>
      </c>
      <c r="K183" s="17"/>
    </row>
    <row r="184" spans="2:11" ht="6" customHeight="1" x14ac:dyDescent="0.3">
      <c r="B184" s="13"/>
      <c r="C184" s="20"/>
      <c r="D184" s="20"/>
      <c r="E184" s="20"/>
      <c r="F184" s="20"/>
      <c r="G184" s="20"/>
      <c r="H184" s="20"/>
      <c r="I184" s="20"/>
      <c r="J184" s="134"/>
      <c r="K184" s="17"/>
    </row>
    <row r="185" spans="2:11" ht="15.6" x14ac:dyDescent="0.3">
      <c r="B185" s="13"/>
      <c r="C185" s="59"/>
      <c r="D185" s="60" t="s">
        <v>98</v>
      </c>
      <c r="E185" s="61"/>
      <c r="F185" s="61"/>
      <c r="G185" s="61"/>
      <c r="H185" s="61"/>
      <c r="I185" s="61"/>
      <c r="J185" s="65">
        <f>I128</f>
        <v>0</v>
      </c>
      <c r="K185" s="17"/>
    </row>
    <row r="186" spans="2:11" ht="6" customHeight="1" x14ac:dyDescent="0.3">
      <c r="B186" s="13"/>
      <c r="C186" s="20"/>
      <c r="D186" s="20"/>
      <c r="E186" s="20"/>
      <c r="F186" s="20"/>
      <c r="G186" s="20"/>
      <c r="H186" s="20"/>
      <c r="I186" s="20"/>
      <c r="J186" s="134"/>
      <c r="K186" s="17"/>
    </row>
    <row r="187" spans="2:11" ht="15.6" x14ac:dyDescent="0.3">
      <c r="B187" s="122"/>
      <c r="C187" s="123"/>
      <c r="D187" s="60" t="s">
        <v>238</v>
      </c>
      <c r="E187" s="123"/>
      <c r="F187" s="123"/>
      <c r="G187" s="123"/>
      <c r="H187" s="123"/>
      <c r="I187" s="123"/>
      <c r="J187" s="65">
        <f>I145</f>
        <v>0</v>
      </c>
      <c r="K187" s="124"/>
    </row>
    <row r="188" spans="2:11" ht="6" customHeight="1" x14ac:dyDescent="0.3">
      <c r="B188" s="122"/>
      <c r="C188" s="126"/>
      <c r="D188" s="126"/>
      <c r="E188" s="126"/>
      <c r="F188" s="126"/>
      <c r="G188" s="126"/>
      <c r="H188" s="126"/>
      <c r="I188" s="126"/>
      <c r="J188" s="134"/>
      <c r="K188" s="124"/>
    </row>
    <row r="189" spans="2:11" ht="15.6" x14ac:dyDescent="0.3">
      <c r="B189" s="122"/>
      <c r="C189" s="123"/>
      <c r="D189" s="60" t="s">
        <v>242</v>
      </c>
      <c r="E189" s="123"/>
      <c r="F189" s="123"/>
      <c r="G189" s="123"/>
      <c r="H189" s="123"/>
      <c r="I189" s="123"/>
      <c r="J189" s="65">
        <f>I162</f>
        <v>0</v>
      </c>
      <c r="K189" s="124"/>
    </row>
    <row r="190" spans="2:11" ht="6" customHeight="1" x14ac:dyDescent="0.3">
      <c r="B190" s="13"/>
      <c r="C190" s="20"/>
      <c r="D190" s="119"/>
      <c r="E190" s="20"/>
      <c r="F190" s="20"/>
      <c r="G190" s="20"/>
      <c r="H190" s="20"/>
      <c r="I190" s="20"/>
      <c r="J190" s="120"/>
      <c r="K190" s="17"/>
    </row>
    <row r="191" spans="2:11" ht="15.6" x14ac:dyDescent="0.3">
      <c r="B191" s="122"/>
      <c r="C191" s="123"/>
      <c r="D191" s="60" t="s">
        <v>245</v>
      </c>
      <c r="E191" s="123"/>
      <c r="F191" s="123"/>
      <c r="G191" s="123"/>
      <c r="H191" s="123"/>
      <c r="I191" s="123"/>
      <c r="J191" s="65">
        <f>I179</f>
        <v>0</v>
      </c>
      <c r="K191" s="124"/>
    </row>
    <row r="192" spans="2:11" ht="6" customHeight="1" x14ac:dyDescent="0.3">
      <c r="B192" s="13"/>
      <c r="C192" s="20"/>
      <c r="D192" s="20"/>
      <c r="E192" s="20"/>
      <c r="F192" s="20"/>
      <c r="G192" s="20"/>
      <c r="H192" s="20"/>
      <c r="I192" s="20"/>
      <c r="J192" s="120"/>
      <c r="K192" s="17"/>
    </row>
    <row r="193" spans="2:11" ht="15.6" x14ac:dyDescent="0.3">
      <c r="B193" s="13"/>
      <c r="C193" s="62"/>
      <c r="D193" s="63" t="s">
        <v>291</v>
      </c>
      <c r="E193" s="64"/>
      <c r="F193" s="64"/>
      <c r="G193" s="64"/>
      <c r="H193" s="64"/>
      <c r="I193" s="64"/>
      <c r="J193" s="66">
        <f>J183+J185+J187+J189+J191</f>
        <v>0</v>
      </c>
      <c r="K193" s="17"/>
    </row>
    <row r="194" spans="2:11" ht="12" customHeight="1" x14ac:dyDescent="0.3">
      <c r="B194" s="24"/>
      <c r="C194" s="25"/>
      <c r="D194" s="25"/>
      <c r="E194" s="25"/>
      <c r="F194" s="25"/>
      <c r="G194" s="25"/>
      <c r="H194" s="25"/>
      <c r="I194" s="25"/>
      <c r="J194" s="25"/>
      <c r="K194" s="26"/>
    </row>
    <row r="195" spans="2:11" ht="12" customHeight="1" x14ac:dyDescent="0.3"/>
    <row r="196" spans="2:11" ht="21" x14ac:dyDescent="0.4">
      <c r="B196" s="33"/>
      <c r="C196" s="34"/>
      <c r="D196" s="35" t="s">
        <v>247</v>
      </c>
      <c r="E196" s="34"/>
      <c r="F196" s="34"/>
      <c r="G196" s="34"/>
      <c r="H196" s="34"/>
      <c r="I196" s="34"/>
      <c r="J196" s="34"/>
      <c r="K196" s="36"/>
    </row>
    <row r="197" spans="2:11" ht="12" customHeight="1" x14ac:dyDescent="0.3"/>
    <row r="198" spans="2:11" ht="12" customHeight="1" x14ac:dyDescent="0.4">
      <c r="B198" s="9"/>
      <c r="C198" s="10"/>
      <c r="D198" s="11"/>
      <c r="E198" s="10"/>
      <c r="F198" s="10"/>
      <c r="G198" s="10"/>
      <c r="H198" s="10"/>
      <c r="I198" s="10"/>
      <c r="J198" s="10"/>
      <c r="K198" s="12"/>
    </row>
    <row r="199" spans="2:11" ht="15.6" x14ac:dyDescent="0.3">
      <c r="B199" s="13"/>
      <c r="C199" s="14"/>
      <c r="D199" s="15" t="s">
        <v>266</v>
      </c>
      <c r="E199" s="16"/>
      <c r="F199" s="16"/>
      <c r="G199" s="16"/>
      <c r="H199" s="16"/>
      <c r="I199" s="16"/>
      <c r="J199" s="16"/>
      <c r="K199" s="17"/>
    </row>
    <row r="200" spans="2:11" x14ac:dyDescent="0.3">
      <c r="B200" s="13"/>
      <c r="C200" s="20"/>
      <c r="D200" s="19" t="s">
        <v>249</v>
      </c>
      <c r="E200" s="630" t="str">
        <f>IF(D202="Personal Vehicle","*See References tab for mileage reimbursement resource",IF(D204="Personal Vehicle","*See References tab for mileage reimbursement resource",IF(D206="Personal Vehicle","*See References tab for mileage reimbursement resource",IF(D208="Personal Vehicle","*See References tab for mileage reimbursement resource",IF(D210="Personal Vehicle","*See References tab for mileage reimbursement resource"," ")))))</f>
        <v xml:space="preserve"> </v>
      </c>
      <c r="F200" s="630"/>
      <c r="G200" s="630"/>
      <c r="H200" s="630"/>
      <c r="I200" s="630"/>
      <c r="J200" s="630"/>
      <c r="K200" s="17"/>
    </row>
    <row r="201" spans="2:11" x14ac:dyDescent="0.3">
      <c r="B201" s="13"/>
      <c r="C201" s="43"/>
      <c r="D201" s="360" t="s">
        <v>250</v>
      </c>
      <c r="E201" s="67"/>
      <c r="F201" s="67"/>
      <c r="G201" s="67"/>
      <c r="H201" s="67"/>
      <c r="I201" s="67"/>
      <c r="J201" s="68"/>
      <c r="K201" s="17"/>
    </row>
    <row r="202" spans="2:11" x14ac:dyDescent="0.3">
      <c r="B202" s="13"/>
      <c r="C202" s="627">
        <v>1</v>
      </c>
      <c r="D202" s="628" t="s">
        <v>37</v>
      </c>
      <c r="E202" s="41" t="str">
        <f>VLOOKUP(D202,Lists!B4:H119,2,FALSE)</f>
        <v xml:space="preserve">   </v>
      </c>
      <c r="F202" s="41" t="str">
        <f>VLOOKUP(D202, Lists!B4:H11,3,FALSE)</f>
        <v xml:space="preserve">   </v>
      </c>
      <c r="G202" s="41" t="str">
        <f>VLOOKUP(D202, Lists!B4:H11, 4, FALSE)</f>
        <v xml:space="preserve">   </v>
      </c>
      <c r="H202" s="41" t="str">
        <f>VLOOKUP(D202, Lists!B4:H11, 5, FALSE)</f>
        <v xml:space="preserve">   </v>
      </c>
      <c r="I202" s="41" t="str">
        <f>VLOOKUP(D202, Lists!B4:H11, 6, FALSE)</f>
        <v xml:space="preserve">   </v>
      </c>
      <c r="J202" s="82" t="str">
        <f>VLOOKUP(D202, Lists!B4:H11, 7, FALSE)</f>
        <v xml:space="preserve">   </v>
      </c>
      <c r="K202" s="17"/>
    </row>
    <row r="203" spans="2:11" x14ac:dyDescent="0.3">
      <c r="B203" s="13"/>
      <c r="C203" s="622"/>
      <c r="D203" s="629"/>
      <c r="E203" s="223"/>
      <c r="F203" s="223"/>
      <c r="G203" s="224"/>
      <c r="H203" s="226"/>
      <c r="I203" s="225"/>
      <c r="J203" s="53">
        <f>G203*H203*I203</f>
        <v>0</v>
      </c>
      <c r="K203" s="17"/>
    </row>
    <row r="204" spans="2:11" x14ac:dyDescent="0.3">
      <c r="B204" s="13"/>
      <c r="C204" s="621">
        <v>2</v>
      </c>
      <c r="D204" s="623" t="s">
        <v>37</v>
      </c>
      <c r="E204" s="83" t="str">
        <f>VLOOKUP(D204,Lists!B4:H11, 2, FALSE)</f>
        <v xml:space="preserve">   </v>
      </c>
      <c r="F204" s="83" t="str">
        <f>VLOOKUP(D204, Lists!B4:H11, 3, FALSE)</f>
        <v xml:space="preserve">   </v>
      </c>
      <c r="G204" s="83" t="str">
        <f>VLOOKUP(D204, Lists!B4:H11, 4, FALSE)</f>
        <v xml:space="preserve">   </v>
      </c>
      <c r="H204" s="83" t="str">
        <f>VLOOKUP(D204, Lists!B4:H11, 5, FALSE)</f>
        <v xml:space="preserve">   </v>
      </c>
      <c r="I204" s="83" t="str">
        <f>VLOOKUP(D204, Lists!B4:H11, 6, FALSE)</f>
        <v xml:space="preserve">   </v>
      </c>
      <c r="J204" s="84" t="str">
        <f>VLOOKUP(D204, Lists!B4:H11, 7, FALSE)</f>
        <v xml:space="preserve">   </v>
      </c>
      <c r="K204" s="17"/>
    </row>
    <row r="205" spans="2:11" x14ac:dyDescent="0.3">
      <c r="B205" s="13"/>
      <c r="C205" s="622"/>
      <c r="D205" s="624"/>
      <c r="E205" s="223"/>
      <c r="F205" s="223"/>
      <c r="G205" s="224"/>
      <c r="H205" s="225"/>
      <c r="I205" s="225"/>
      <c r="J205" s="53">
        <f>G205*H205*I205</f>
        <v>0</v>
      </c>
      <c r="K205" s="17"/>
    </row>
    <row r="206" spans="2:11" x14ac:dyDescent="0.3">
      <c r="B206" s="13"/>
      <c r="C206" s="621">
        <v>3</v>
      </c>
      <c r="D206" s="623" t="s">
        <v>37</v>
      </c>
      <c r="E206" s="83" t="str">
        <f>VLOOKUP(D206,Lists!B4:H11, 2, FALSE)</f>
        <v xml:space="preserve">   </v>
      </c>
      <c r="F206" s="83" t="str">
        <f>VLOOKUP(D206, Lists!B4:H11, 3, FALSE)</f>
        <v xml:space="preserve">   </v>
      </c>
      <c r="G206" s="83" t="str">
        <f>VLOOKUP(D206, Lists!B4:H11, 4, FALSE)</f>
        <v xml:space="preserve">   </v>
      </c>
      <c r="H206" s="83" t="str">
        <f>VLOOKUP(D206, Lists!B4:H11, 5, FALSE)</f>
        <v xml:space="preserve">   </v>
      </c>
      <c r="I206" s="83" t="str">
        <f>VLOOKUP(D206, Lists!B4:H11, 6, FALSE)</f>
        <v xml:space="preserve">   </v>
      </c>
      <c r="J206" s="84" t="str">
        <f>VLOOKUP(D206,  Lists!B4:H11, 7, FALSE)</f>
        <v xml:space="preserve">   </v>
      </c>
      <c r="K206" s="17"/>
    </row>
    <row r="207" spans="2:11" x14ac:dyDescent="0.3">
      <c r="B207" s="13"/>
      <c r="C207" s="622"/>
      <c r="D207" s="624"/>
      <c r="E207" s="223"/>
      <c r="F207" s="223"/>
      <c r="G207" s="224"/>
      <c r="H207" s="225"/>
      <c r="I207" s="225"/>
      <c r="J207" s="53">
        <f>G207*H207*I207</f>
        <v>0</v>
      </c>
      <c r="K207" s="17"/>
    </row>
    <row r="208" spans="2:11" x14ac:dyDescent="0.3">
      <c r="B208" s="13"/>
      <c r="C208" s="621">
        <v>4</v>
      </c>
      <c r="D208" s="623" t="s">
        <v>37</v>
      </c>
      <c r="E208" s="83" t="str">
        <f>VLOOKUP(D208,Lists!B4:H11, 2, FALSE)</f>
        <v xml:space="preserve">   </v>
      </c>
      <c r="F208" s="83" t="str">
        <f>VLOOKUP(D208, Lists!B4:H11, 3, FALSE)</f>
        <v xml:space="preserve">   </v>
      </c>
      <c r="G208" s="83" t="str">
        <f>VLOOKUP(D208, Lists!B4:H11, 4, FALSE)</f>
        <v xml:space="preserve">   </v>
      </c>
      <c r="H208" s="83" t="str">
        <f>VLOOKUP(D208, Lists!B4:H11, 5, FALSE)</f>
        <v xml:space="preserve">   </v>
      </c>
      <c r="I208" s="83" t="str">
        <f>VLOOKUP(D208, Lists!B4:H11, 6, FALSE)</f>
        <v xml:space="preserve">   </v>
      </c>
      <c r="J208" s="84" t="str">
        <f>VLOOKUP(D208, Lists!B4:H11, 7, FALSE)</f>
        <v xml:space="preserve">   </v>
      </c>
      <c r="K208" s="17"/>
    </row>
    <row r="209" spans="2:11" x14ac:dyDescent="0.3">
      <c r="B209" s="13"/>
      <c r="C209" s="622"/>
      <c r="D209" s="624"/>
      <c r="E209" s="223"/>
      <c r="F209" s="223"/>
      <c r="G209" s="224"/>
      <c r="H209" s="225"/>
      <c r="I209" s="225"/>
      <c r="J209" s="53">
        <f>G209*H209*I209</f>
        <v>0</v>
      </c>
      <c r="K209" s="17"/>
    </row>
    <row r="210" spans="2:11" x14ac:dyDescent="0.3">
      <c r="B210" s="13"/>
      <c r="C210" s="621">
        <v>5</v>
      </c>
      <c r="D210" s="623" t="s">
        <v>37</v>
      </c>
      <c r="E210" s="83" t="str">
        <f>VLOOKUP(D210, Lists!B4:H11, 2, FALSE)</f>
        <v xml:space="preserve">   </v>
      </c>
      <c r="F210" s="83" t="str">
        <f>VLOOKUP(D210, Lists!B4:H11, 3, FALSE)</f>
        <v xml:space="preserve">   </v>
      </c>
      <c r="G210" s="83" t="str">
        <f>VLOOKUP(D210, Lists!B4:H11, 4, FALSE)</f>
        <v xml:space="preserve">   </v>
      </c>
      <c r="H210" s="83" t="str">
        <f>VLOOKUP(D210, Lists!B4:H11, 5, FALSE)</f>
        <v xml:space="preserve">   </v>
      </c>
      <c r="I210" s="83" t="str">
        <f>VLOOKUP(D210, Lists!B4:H11, 6, FALSE)</f>
        <v xml:space="preserve">   </v>
      </c>
      <c r="J210" s="84" t="str">
        <f>VLOOKUP(D210, Lists!B4:H11, 7, FALSE)</f>
        <v xml:space="preserve">   </v>
      </c>
      <c r="K210" s="17"/>
    </row>
    <row r="211" spans="2:11" x14ac:dyDescent="0.3">
      <c r="B211" s="13"/>
      <c r="C211" s="622"/>
      <c r="D211" s="624"/>
      <c r="E211" s="223"/>
      <c r="F211" s="223"/>
      <c r="G211" s="224"/>
      <c r="H211" s="225"/>
      <c r="I211" s="225"/>
      <c r="J211" s="53">
        <f>G211*H211*I211</f>
        <v>0</v>
      </c>
      <c r="K211" s="17"/>
    </row>
    <row r="212" spans="2:11" x14ac:dyDescent="0.3">
      <c r="B212" s="13"/>
      <c r="C212" s="273"/>
      <c r="D212" s="274" t="s">
        <v>251</v>
      </c>
      <c r="E212" s="275"/>
      <c r="F212" s="275"/>
      <c r="G212" s="275"/>
      <c r="H212" s="275"/>
      <c r="I212" s="275"/>
      <c r="J212" s="276">
        <f>SUM(J203,J205,J207,J209,J211)</f>
        <v>0</v>
      </c>
      <c r="K212" s="17"/>
    </row>
    <row r="213" spans="2:11" x14ac:dyDescent="0.3">
      <c r="B213" s="13"/>
      <c r="C213" s="20"/>
      <c r="D213" s="19" t="s">
        <v>113</v>
      </c>
      <c r="E213" s="20"/>
      <c r="F213" s="20"/>
      <c r="G213" s="20"/>
      <c r="H213" s="20"/>
      <c r="I213" s="20"/>
      <c r="J213" s="20"/>
      <c r="K213" s="17"/>
    </row>
    <row r="214" spans="2:11" ht="3.6" customHeight="1" x14ac:dyDescent="0.3">
      <c r="B214" s="51"/>
      <c r="C214" s="47"/>
      <c r="D214" s="354"/>
      <c r="E214" s="48"/>
      <c r="F214" s="354"/>
      <c r="G214" s="639"/>
      <c r="H214" s="639"/>
      <c r="I214" s="48"/>
      <c r="J214" s="49"/>
      <c r="K214" s="17"/>
    </row>
    <row r="215" spans="2:11" x14ac:dyDescent="0.3">
      <c r="B215" s="51"/>
      <c r="C215" s="71"/>
      <c r="D215" s="92" t="s">
        <v>252</v>
      </c>
      <c r="E215" s="236"/>
      <c r="F215" s="92" t="s">
        <v>253</v>
      </c>
      <c r="G215" s="640"/>
      <c r="H215" s="640"/>
      <c r="I215" s="38"/>
      <c r="J215" s="50"/>
      <c r="K215" s="17"/>
    </row>
    <row r="216" spans="2:11" ht="6" customHeight="1" x14ac:dyDescent="0.3">
      <c r="B216" s="51"/>
      <c r="C216" s="71"/>
      <c r="D216" s="39"/>
      <c r="E216" s="38"/>
      <c r="F216" s="73"/>
      <c r="G216" s="74"/>
      <c r="H216" s="74"/>
      <c r="I216" s="38"/>
      <c r="J216" s="50"/>
      <c r="K216" s="17"/>
    </row>
    <row r="217" spans="2:11" x14ac:dyDescent="0.3">
      <c r="B217" s="51"/>
      <c r="C217" s="71"/>
      <c r="D217" s="39" t="s">
        <v>114</v>
      </c>
      <c r="E217" s="39" t="s">
        <v>116</v>
      </c>
      <c r="F217" s="39" t="s">
        <v>254</v>
      </c>
      <c r="G217" s="661" t="s">
        <v>255</v>
      </c>
      <c r="H217" s="661"/>
      <c r="I217" s="39" t="s">
        <v>23</v>
      </c>
      <c r="J217" s="75" t="s">
        <v>9</v>
      </c>
      <c r="K217" s="17"/>
    </row>
    <row r="218" spans="2:11" x14ac:dyDescent="0.3">
      <c r="B218" s="51"/>
      <c r="C218" s="76">
        <v>1</v>
      </c>
      <c r="D218" s="214"/>
      <c r="E218" s="214"/>
      <c r="F218" s="213"/>
      <c r="G218" s="642"/>
      <c r="H218" s="643"/>
      <c r="I218" s="213"/>
      <c r="J218" s="53">
        <f>(((D218*(G218+1.5))+(E218*F218))*G215)*I218</f>
        <v>0</v>
      </c>
      <c r="K218" s="17"/>
    </row>
    <row r="219" spans="2:11" ht="3.6" customHeight="1" x14ac:dyDescent="0.3">
      <c r="B219" s="51"/>
      <c r="C219" s="47"/>
      <c r="D219" s="354"/>
      <c r="E219" s="67"/>
      <c r="F219" s="354"/>
      <c r="G219" s="639"/>
      <c r="H219" s="639"/>
      <c r="I219" s="48"/>
      <c r="J219" s="49"/>
      <c r="K219" s="17"/>
    </row>
    <row r="220" spans="2:11" x14ac:dyDescent="0.3">
      <c r="B220" s="51"/>
      <c r="C220" s="71"/>
      <c r="D220" s="92" t="s">
        <v>252</v>
      </c>
      <c r="E220" s="236"/>
      <c r="F220" s="92" t="s">
        <v>253</v>
      </c>
      <c r="G220" s="640"/>
      <c r="H220" s="640"/>
      <c r="I220" s="38"/>
      <c r="J220" s="50"/>
      <c r="K220" s="17"/>
    </row>
    <row r="221" spans="2:11" ht="6" customHeight="1" x14ac:dyDescent="0.3">
      <c r="B221" s="51"/>
      <c r="C221" s="71"/>
      <c r="D221" s="39"/>
      <c r="E221" s="38"/>
      <c r="F221" s="73"/>
      <c r="G221" s="74"/>
      <c r="H221" s="74"/>
      <c r="I221" s="38"/>
      <c r="J221" s="50"/>
      <c r="K221" s="17"/>
    </row>
    <row r="222" spans="2:11" x14ac:dyDescent="0.3">
      <c r="B222" s="51"/>
      <c r="C222" s="71"/>
      <c r="D222" s="39" t="s">
        <v>114</v>
      </c>
      <c r="E222" s="39" t="s">
        <v>116</v>
      </c>
      <c r="F222" s="39" t="s">
        <v>254</v>
      </c>
      <c r="G222" s="661" t="s">
        <v>255</v>
      </c>
      <c r="H222" s="661"/>
      <c r="I222" s="39" t="s">
        <v>23</v>
      </c>
      <c r="J222" s="75" t="s">
        <v>9</v>
      </c>
      <c r="K222" s="17"/>
    </row>
    <row r="223" spans="2:11" x14ac:dyDescent="0.3">
      <c r="B223" s="51"/>
      <c r="C223" s="76">
        <v>2</v>
      </c>
      <c r="D223" s="214"/>
      <c r="E223" s="214"/>
      <c r="F223" s="213"/>
      <c r="G223" s="642"/>
      <c r="H223" s="643"/>
      <c r="I223" s="213"/>
      <c r="J223" s="53">
        <f>(((D223*(G223+1.5))+(E223*F223))*G220)*I223</f>
        <v>0</v>
      </c>
      <c r="K223" s="17"/>
    </row>
    <row r="224" spans="2:11" ht="3.6" customHeight="1" x14ac:dyDescent="0.3">
      <c r="B224" s="51"/>
      <c r="C224" s="47"/>
      <c r="D224" s="354"/>
      <c r="E224" s="67"/>
      <c r="F224" s="354"/>
      <c r="G224" s="639"/>
      <c r="H224" s="639"/>
      <c r="I224" s="48"/>
      <c r="J224" s="49"/>
      <c r="K224" s="17"/>
    </row>
    <row r="225" spans="2:11" x14ac:dyDescent="0.3">
      <c r="B225" s="51"/>
      <c r="C225" s="71"/>
      <c r="D225" s="92" t="s">
        <v>252</v>
      </c>
      <c r="E225" s="236"/>
      <c r="F225" s="92" t="s">
        <v>253</v>
      </c>
      <c r="G225" s="640"/>
      <c r="H225" s="640"/>
      <c r="I225" s="38"/>
      <c r="J225" s="50"/>
      <c r="K225" s="17"/>
    </row>
    <row r="226" spans="2:11" ht="6" customHeight="1" x14ac:dyDescent="0.3">
      <c r="B226" s="51"/>
      <c r="C226" s="71"/>
      <c r="D226" s="39"/>
      <c r="E226" s="38"/>
      <c r="F226" s="73"/>
      <c r="G226" s="74"/>
      <c r="H226" s="74"/>
      <c r="I226" s="38"/>
      <c r="J226" s="50"/>
      <c r="K226" s="17"/>
    </row>
    <row r="227" spans="2:11" x14ac:dyDescent="0.3">
      <c r="B227" s="51"/>
      <c r="C227" s="71"/>
      <c r="D227" s="39" t="s">
        <v>114</v>
      </c>
      <c r="E227" s="39" t="s">
        <v>116</v>
      </c>
      <c r="F227" s="39" t="s">
        <v>254</v>
      </c>
      <c r="G227" s="661" t="s">
        <v>255</v>
      </c>
      <c r="H227" s="661"/>
      <c r="I227" s="39" t="s">
        <v>23</v>
      </c>
      <c r="J227" s="75" t="s">
        <v>9</v>
      </c>
      <c r="K227" s="17"/>
    </row>
    <row r="228" spans="2:11" x14ac:dyDescent="0.3">
      <c r="B228" s="51"/>
      <c r="C228" s="76">
        <v>3</v>
      </c>
      <c r="D228" s="214"/>
      <c r="E228" s="214"/>
      <c r="F228" s="213"/>
      <c r="G228" s="642"/>
      <c r="H228" s="643"/>
      <c r="I228" s="213"/>
      <c r="J228" s="53">
        <f>(((D228*(G228+1.5))+(E228*F228))*G225)*I228</f>
        <v>0</v>
      </c>
      <c r="K228" s="17"/>
    </row>
    <row r="229" spans="2:11" x14ac:dyDescent="0.3">
      <c r="B229" s="51"/>
      <c r="C229" s="275"/>
      <c r="D229" s="274" t="s">
        <v>119</v>
      </c>
      <c r="E229" s="274"/>
      <c r="F229" s="274"/>
      <c r="G229" s="274"/>
      <c r="H229" s="274"/>
      <c r="I229" s="274"/>
      <c r="J229" s="276">
        <f>SUM(J218,J223,J228)</f>
        <v>0</v>
      </c>
      <c r="K229" s="17"/>
    </row>
    <row r="230" spans="2:11" x14ac:dyDescent="0.3">
      <c r="B230" s="51"/>
      <c r="C230" s="20"/>
      <c r="D230" s="19" t="s">
        <v>256</v>
      </c>
      <c r="E230" s="20"/>
      <c r="F230" s="20"/>
      <c r="G230" s="20"/>
      <c r="H230" s="20"/>
      <c r="I230" s="20"/>
      <c r="J230" s="20"/>
      <c r="K230" s="17"/>
    </row>
    <row r="231" spans="2:11" x14ac:dyDescent="0.3">
      <c r="B231" s="51"/>
      <c r="C231" s="47"/>
      <c r="D231" s="660" t="s">
        <v>121</v>
      </c>
      <c r="E231" s="660"/>
      <c r="F231" s="228" t="s">
        <v>122</v>
      </c>
      <c r="G231" s="228" t="s">
        <v>8</v>
      </c>
      <c r="H231" s="228"/>
      <c r="I231" s="228"/>
      <c r="J231" s="78" t="s">
        <v>9</v>
      </c>
      <c r="K231" s="17"/>
    </row>
    <row r="232" spans="2:11" x14ac:dyDescent="0.3">
      <c r="B232" s="51"/>
      <c r="C232" s="81">
        <v>1</v>
      </c>
      <c r="D232" s="645" t="s">
        <v>123</v>
      </c>
      <c r="E232" s="646"/>
      <c r="F232" s="229"/>
      <c r="G232" s="217"/>
      <c r="H232" s="217"/>
      <c r="I232" s="217"/>
      <c r="J232" s="281">
        <f>F232*G232</f>
        <v>0</v>
      </c>
      <c r="K232" s="17"/>
    </row>
    <row r="233" spans="2:11" x14ac:dyDescent="0.3">
      <c r="B233" s="51"/>
      <c r="C233" s="7">
        <v>2</v>
      </c>
      <c r="D233" s="592" t="s">
        <v>257</v>
      </c>
      <c r="E233" s="593"/>
      <c r="F233" s="231"/>
      <c r="G233" s="358"/>
      <c r="H233" s="358"/>
      <c r="I233" s="358"/>
      <c r="J233" s="292">
        <f>F233*G233</f>
        <v>0</v>
      </c>
      <c r="K233" s="17"/>
    </row>
    <row r="234" spans="2:11" x14ac:dyDescent="0.3">
      <c r="B234" s="51"/>
      <c r="C234" s="7">
        <v>3</v>
      </c>
      <c r="D234" s="592"/>
      <c r="E234" s="593"/>
      <c r="F234" s="231"/>
      <c r="G234" s="358"/>
      <c r="H234" s="358"/>
      <c r="I234" s="358"/>
      <c r="J234" s="292">
        <f>F234*G234</f>
        <v>0</v>
      </c>
      <c r="K234" s="17"/>
    </row>
    <row r="235" spans="2:11" x14ac:dyDescent="0.3">
      <c r="B235" s="51"/>
      <c r="C235" s="7">
        <v>4</v>
      </c>
      <c r="D235" s="645"/>
      <c r="E235" s="646"/>
      <c r="F235" s="231"/>
      <c r="G235" s="358"/>
      <c r="H235" s="358"/>
      <c r="I235" s="358"/>
      <c r="J235" s="292">
        <f>F235*G235</f>
        <v>0</v>
      </c>
      <c r="K235" s="17"/>
    </row>
    <row r="236" spans="2:11" x14ac:dyDescent="0.3">
      <c r="B236" s="51"/>
      <c r="C236" s="7">
        <v>5</v>
      </c>
      <c r="D236" s="592"/>
      <c r="E236" s="593"/>
      <c r="F236" s="231"/>
      <c r="G236" s="358"/>
      <c r="H236" s="358"/>
      <c r="I236" s="358"/>
      <c r="J236" s="292">
        <f t="shared" ref="J236:J241" si="32">F236*G236</f>
        <v>0</v>
      </c>
      <c r="K236" s="17"/>
    </row>
    <row r="237" spans="2:11" x14ac:dyDescent="0.3">
      <c r="B237" s="51"/>
      <c r="C237" s="7">
        <v>6</v>
      </c>
      <c r="D237" s="592"/>
      <c r="E237" s="593"/>
      <c r="F237" s="231"/>
      <c r="G237" s="358"/>
      <c r="H237" s="358"/>
      <c r="I237" s="358"/>
      <c r="J237" s="292">
        <f t="shared" si="32"/>
        <v>0</v>
      </c>
      <c r="K237" s="17"/>
    </row>
    <row r="238" spans="2:11" x14ac:dyDescent="0.3">
      <c r="B238" s="51"/>
      <c r="C238" s="7">
        <v>7</v>
      </c>
      <c r="D238" s="645"/>
      <c r="E238" s="646"/>
      <c r="F238" s="231"/>
      <c r="G238" s="358"/>
      <c r="H238" s="358"/>
      <c r="I238" s="358"/>
      <c r="J238" s="292">
        <f t="shared" si="32"/>
        <v>0</v>
      </c>
      <c r="K238" s="17"/>
    </row>
    <row r="239" spans="2:11" x14ac:dyDescent="0.3">
      <c r="B239" s="51"/>
      <c r="C239" s="7">
        <v>8</v>
      </c>
      <c r="D239" s="592"/>
      <c r="E239" s="593"/>
      <c r="F239" s="231"/>
      <c r="G239" s="358"/>
      <c r="H239" s="358"/>
      <c r="I239" s="358"/>
      <c r="J239" s="292">
        <f t="shared" si="32"/>
        <v>0</v>
      </c>
      <c r="K239" s="17"/>
    </row>
    <row r="240" spans="2:11" x14ac:dyDescent="0.3">
      <c r="B240" s="51"/>
      <c r="C240" s="7">
        <v>9</v>
      </c>
      <c r="D240" s="592"/>
      <c r="E240" s="593"/>
      <c r="F240" s="231"/>
      <c r="G240" s="358"/>
      <c r="H240" s="358"/>
      <c r="I240" s="358"/>
      <c r="J240" s="292">
        <f t="shared" si="32"/>
        <v>0</v>
      </c>
      <c r="K240" s="17"/>
    </row>
    <row r="241" spans="2:11" x14ac:dyDescent="0.3">
      <c r="B241" s="51"/>
      <c r="C241" s="7">
        <v>10</v>
      </c>
      <c r="D241" s="645"/>
      <c r="E241" s="646"/>
      <c r="F241" s="231"/>
      <c r="G241" s="358"/>
      <c r="H241" s="358"/>
      <c r="I241" s="358"/>
      <c r="J241" s="292">
        <f t="shared" si="32"/>
        <v>0</v>
      </c>
      <c r="K241" s="17"/>
    </row>
    <row r="242" spans="2:11" x14ac:dyDescent="0.3">
      <c r="B242" s="51"/>
      <c r="C242" s="171"/>
      <c r="D242" s="141" t="s">
        <v>125</v>
      </c>
      <c r="E242" s="141"/>
      <c r="F242" s="141"/>
      <c r="G242" s="141"/>
      <c r="H242" s="141"/>
      <c r="I242" s="141"/>
      <c r="J242" s="265">
        <f>SUM(J232:J241)</f>
        <v>0</v>
      </c>
      <c r="K242" s="17"/>
    </row>
    <row r="243" spans="2:11" x14ac:dyDescent="0.3">
      <c r="B243" s="51"/>
      <c r="C243" s="20"/>
      <c r="D243" s="19" t="s">
        <v>126</v>
      </c>
      <c r="E243" s="20"/>
      <c r="F243" s="20"/>
      <c r="G243" s="20"/>
      <c r="H243" s="20"/>
      <c r="I243" s="20"/>
      <c r="J243" s="20"/>
      <c r="K243" s="17"/>
    </row>
    <row r="244" spans="2:11" x14ac:dyDescent="0.3">
      <c r="B244" s="51"/>
      <c r="C244" s="47"/>
      <c r="D244" s="352" t="s">
        <v>121</v>
      </c>
      <c r="E244" s="635" t="s">
        <v>258</v>
      </c>
      <c r="F244" s="635"/>
      <c r="G244" s="72" t="s">
        <v>127</v>
      </c>
      <c r="H244" s="72" t="s">
        <v>8</v>
      </c>
      <c r="I244" s="72"/>
      <c r="J244" s="77" t="s">
        <v>9</v>
      </c>
      <c r="K244" s="17"/>
    </row>
    <row r="245" spans="2:11" x14ac:dyDescent="0.3">
      <c r="B245" s="51"/>
      <c r="C245" s="81">
        <v>1</v>
      </c>
      <c r="D245" s="358" t="s">
        <v>292</v>
      </c>
      <c r="E245" s="636"/>
      <c r="F245" s="637"/>
      <c r="G245" s="358"/>
      <c r="H245" s="358"/>
      <c r="I245" s="358"/>
      <c r="J245" s="44">
        <f>G245*H245</f>
        <v>0</v>
      </c>
      <c r="K245" s="17"/>
    </row>
    <row r="246" spans="2:11" x14ac:dyDescent="0.3">
      <c r="B246" s="51"/>
      <c r="C246" s="7"/>
      <c r="D246" s="358"/>
      <c r="E246" s="638"/>
      <c r="F246" s="638"/>
      <c r="G246" s="358"/>
      <c r="H246" s="358"/>
      <c r="I246" s="358"/>
      <c r="J246" s="44">
        <f>G246*H246</f>
        <v>0</v>
      </c>
      <c r="K246" s="17"/>
    </row>
    <row r="247" spans="2:11" x14ac:dyDescent="0.3">
      <c r="B247" s="51"/>
      <c r="C247" s="172"/>
      <c r="D247" s="173" t="s">
        <v>128</v>
      </c>
      <c r="E247" s="174"/>
      <c r="F247" s="362"/>
      <c r="G247" s="174"/>
      <c r="H247" s="174"/>
      <c r="I247" s="174"/>
      <c r="J247" s="265">
        <f>SUM(J245:J246)</f>
        <v>0</v>
      </c>
      <c r="K247" s="17"/>
    </row>
    <row r="248" spans="2:11" ht="12" customHeight="1" x14ac:dyDescent="0.3">
      <c r="B248" s="51"/>
      <c r="C248" s="20"/>
      <c r="D248" s="20"/>
      <c r="E248" s="20"/>
      <c r="F248" s="20"/>
      <c r="G248" s="20"/>
      <c r="H248" s="20"/>
      <c r="I248" s="20"/>
      <c r="J248" s="20"/>
      <c r="K248" s="26"/>
    </row>
    <row r="249" spans="2:11" ht="12" customHeight="1" x14ac:dyDescent="0.3">
      <c r="B249" s="37"/>
      <c r="C249" s="52"/>
      <c r="D249" s="52"/>
      <c r="E249" s="52"/>
      <c r="F249" s="52"/>
      <c r="G249" s="52"/>
      <c r="H249" s="52"/>
      <c r="I249" s="52"/>
      <c r="J249" s="52"/>
    </row>
    <row r="250" spans="2:11" ht="12" customHeight="1" x14ac:dyDescent="0.4">
      <c r="B250" s="9"/>
      <c r="C250" s="10"/>
      <c r="D250" s="11"/>
      <c r="E250" s="10"/>
      <c r="F250" s="10"/>
      <c r="G250" s="10"/>
      <c r="H250" s="10"/>
      <c r="I250" s="10"/>
      <c r="J250" s="10"/>
      <c r="K250" s="12"/>
    </row>
    <row r="251" spans="2:11" ht="15.6" x14ac:dyDescent="0.3">
      <c r="B251" s="13"/>
      <c r="C251" s="14"/>
      <c r="D251" s="15" t="s">
        <v>259</v>
      </c>
      <c r="E251" s="16"/>
      <c r="F251" s="16"/>
      <c r="G251" s="16"/>
      <c r="H251" s="16"/>
      <c r="I251" s="16"/>
      <c r="J251" s="16"/>
      <c r="K251" s="17"/>
    </row>
    <row r="252" spans="2:11" x14ac:dyDescent="0.3">
      <c r="B252" s="13"/>
      <c r="C252" s="20"/>
      <c r="D252" s="19" t="s">
        <v>260</v>
      </c>
      <c r="E252" s="20"/>
      <c r="F252" s="20"/>
      <c r="G252" s="20"/>
      <c r="H252" s="20"/>
      <c r="I252" s="20"/>
      <c r="J252" s="20"/>
      <c r="K252" s="17"/>
    </row>
    <row r="253" spans="2:11" x14ac:dyDescent="0.3">
      <c r="B253" s="13"/>
      <c r="C253" s="43"/>
      <c r="D253" s="360" t="s">
        <v>19</v>
      </c>
      <c r="E253" s="360" t="s">
        <v>20</v>
      </c>
      <c r="F253" s="360" t="s">
        <v>21</v>
      </c>
      <c r="G253" s="360" t="s">
        <v>22</v>
      </c>
      <c r="H253" s="360" t="s">
        <v>23</v>
      </c>
      <c r="I253" s="360"/>
      <c r="J253" s="355" t="s">
        <v>9</v>
      </c>
      <c r="K253" s="17"/>
    </row>
    <row r="254" spans="2:11" x14ac:dyDescent="0.3">
      <c r="B254" s="13"/>
      <c r="C254" s="69">
        <v>1</v>
      </c>
      <c r="D254" s="232"/>
      <c r="E254" s="358"/>
      <c r="F254" s="231"/>
      <c r="G254" s="233"/>
      <c r="H254" s="233"/>
      <c r="I254" s="55"/>
      <c r="J254" s="44">
        <f>F254*G254*H254</f>
        <v>0</v>
      </c>
      <c r="K254" s="17"/>
    </row>
    <row r="255" spans="2:11" x14ac:dyDescent="0.3">
      <c r="B255" s="13"/>
      <c r="C255" s="70">
        <v>2</v>
      </c>
      <c r="D255" s="232"/>
      <c r="E255" s="358"/>
      <c r="F255" s="231"/>
      <c r="G255" s="233"/>
      <c r="H255" s="233"/>
      <c r="I255" s="361"/>
      <c r="J255" s="44">
        <f t="shared" ref="J255:J258" si="33">F255*G255*H255</f>
        <v>0</v>
      </c>
      <c r="K255" s="17"/>
    </row>
    <row r="256" spans="2:11" x14ac:dyDescent="0.3">
      <c r="B256" s="13"/>
      <c r="C256" s="70">
        <v>3</v>
      </c>
      <c r="D256" s="234"/>
      <c r="E256" s="235"/>
      <c r="F256" s="231"/>
      <c r="G256" s="233"/>
      <c r="H256" s="233"/>
      <c r="I256" s="55"/>
      <c r="J256" s="44">
        <f>F256*G256*H256</f>
        <v>0</v>
      </c>
      <c r="K256" s="17"/>
    </row>
    <row r="257" spans="2:11" x14ac:dyDescent="0.3">
      <c r="B257" s="13"/>
      <c r="C257" s="70">
        <v>4</v>
      </c>
      <c r="D257" s="234"/>
      <c r="E257" s="235"/>
      <c r="F257" s="231"/>
      <c r="G257" s="233"/>
      <c r="H257" s="233"/>
      <c r="I257" s="361"/>
      <c r="J257" s="44">
        <f t="shared" si="33"/>
        <v>0</v>
      </c>
      <c r="K257" s="17"/>
    </row>
    <row r="258" spans="2:11" x14ac:dyDescent="0.3">
      <c r="B258" s="13"/>
      <c r="C258" s="70">
        <v>5</v>
      </c>
      <c r="D258" s="234"/>
      <c r="E258" s="235"/>
      <c r="F258" s="231"/>
      <c r="G258" s="233"/>
      <c r="H258" s="233"/>
      <c r="I258" s="55"/>
      <c r="J258" s="44">
        <f t="shared" si="33"/>
        <v>0</v>
      </c>
      <c r="K258" s="17"/>
    </row>
    <row r="259" spans="2:11" x14ac:dyDescent="0.3">
      <c r="B259" s="13"/>
      <c r="C259" s="277"/>
      <c r="D259" s="141" t="s">
        <v>112</v>
      </c>
      <c r="E259" s="172"/>
      <c r="F259" s="172"/>
      <c r="G259" s="172"/>
      <c r="H259" s="172"/>
      <c r="I259" s="172"/>
      <c r="J259" s="265">
        <f>SUM(J254:J258)</f>
        <v>0</v>
      </c>
      <c r="K259" s="17"/>
    </row>
    <row r="260" spans="2:11" x14ac:dyDescent="0.3">
      <c r="B260" s="13"/>
      <c r="C260" s="20"/>
      <c r="D260" s="19" t="s">
        <v>113</v>
      </c>
      <c r="E260" s="20"/>
      <c r="F260" s="20"/>
      <c r="G260" s="20"/>
      <c r="H260" s="20"/>
      <c r="I260" s="20"/>
      <c r="J260" s="20"/>
      <c r="K260" s="17"/>
    </row>
    <row r="261" spans="2:11" ht="3.6" customHeight="1" x14ac:dyDescent="0.3">
      <c r="B261" s="13"/>
      <c r="C261" s="47"/>
      <c r="D261" s="354"/>
      <c r="E261" s="67"/>
      <c r="F261" s="354"/>
      <c r="G261" s="639"/>
      <c r="H261" s="639"/>
      <c r="I261" s="48"/>
      <c r="J261" s="49"/>
      <c r="K261" s="17"/>
    </row>
    <row r="262" spans="2:11" x14ac:dyDescent="0.3">
      <c r="B262" s="13"/>
      <c r="C262" s="71"/>
      <c r="D262" s="92" t="s">
        <v>252</v>
      </c>
      <c r="E262" s="236"/>
      <c r="F262" s="92" t="s">
        <v>253</v>
      </c>
      <c r="G262" s="640"/>
      <c r="H262" s="640"/>
      <c r="I262" s="38"/>
      <c r="J262" s="50"/>
      <c r="K262" s="17"/>
    </row>
    <row r="263" spans="2:11" ht="6" customHeight="1" x14ac:dyDescent="0.3">
      <c r="B263" s="13"/>
      <c r="C263" s="71"/>
      <c r="D263" s="39"/>
      <c r="E263" s="38"/>
      <c r="F263" s="73"/>
      <c r="G263" s="74"/>
      <c r="H263" s="74"/>
      <c r="I263" s="38"/>
      <c r="J263" s="50"/>
      <c r="K263" s="17"/>
    </row>
    <row r="264" spans="2:11" x14ac:dyDescent="0.3">
      <c r="B264" s="13"/>
      <c r="C264" s="71"/>
      <c r="D264" s="39" t="s">
        <v>114</v>
      </c>
      <c r="E264" s="39" t="s">
        <v>116</v>
      </c>
      <c r="F264" s="39" t="s">
        <v>254</v>
      </c>
      <c r="G264" s="641" t="s">
        <v>255</v>
      </c>
      <c r="H264" s="641"/>
      <c r="I264" s="39" t="s">
        <v>23</v>
      </c>
      <c r="J264" s="75" t="s">
        <v>9</v>
      </c>
      <c r="K264" s="17"/>
    </row>
    <row r="265" spans="2:11" x14ac:dyDescent="0.3">
      <c r="B265" s="51"/>
      <c r="C265" s="76">
        <v>1</v>
      </c>
      <c r="D265" s="224"/>
      <c r="E265" s="224"/>
      <c r="F265" s="223"/>
      <c r="G265" s="642"/>
      <c r="H265" s="643"/>
      <c r="I265" s="223"/>
      <c r="J265" s="53">
        <f>((((D265*(G265+1.5))+(E265*F265))*G262)*I265)</f>
        <v>0</v>
      </c>
      <c r="K265" s="17"/>
    </row>
    <row r="266" spans="2:11" ht="3.6" customHeight="1" x14ac:dyDescent="0.3">
      <c r="B266" s="51"/>
      <c r="C266" s="47"/>
      <c r="D266" s="354"/>
      <c r="E266" s="67"/>
      <c r="F266" s="354"/>
      <c r="G266" s="639"/>
      <c r="H266" s="639"/>
      <c r="I266" s="48"/>
      <c r="J266" s="49"/>
      <c r="K266" s="17"/>
    </row>
    <row r="267" spans="2:11" x14ac:dyDescent="0.3">
      <c r="B267" s="51"/>
      <c r="C267" s="71"/>
      <c r="D267" s="92" t="s">
        <v>252</v>
      </c>
      <c r="E267" s="227"/>
      <c r="F267" s="92" t="s">
        <v>253</v>
      </c>
      <c r="G267" s="644"/>
      <c r="H267" s="644"/>
      <c r="I267" s="38"/>
      <c r="J267" s="50"/>
      <c r="K267" s="17"/>
    </row>
    <row r="268" spans="2:11" ht="6" customHeight="1" x14ac:dyDescent="0.3">
      <c r="B268" s="51"/>
      <c r="C268" s="71"/>
      <c r="D268" s="39"/>
      <c r="E268" s="38"/>
      <c r="F268" s="73"/>
      <c r="G268" s="74"/>
      <c r="H268" s="74"/>
      <c r="I268" s="38"/>
      <c r="J268" s="50"/>
      <c r="K268" s="17"/>
    </row>
    <row r="269" spans="2:11" x14ac:dyDescent="0.3">
      <c r="B269" s="51"/>
      <c r="C269" s="71"/>
      <c r="D269" s="39" t="s">
        <v>114</v>
      </c>
      <c r="E269" s="39" t="s">
        <v>116</v>
      </c>
      <c r="F269" s="39" t="s">
        <v>254</v>
      </c>
      <c r="G269" s="641" t="s">
        <v>255</v>
      </c>
      <c r="H269" s="641"/>
      <c r="I269" s="39" t="s">
        <v>23</v>
      </c>
      <c r="J269" s="75" t="s">
        <v>9</v>
      </c>
      <c r="K269" s="17"/>
    </row>
    <row r="270" spans="2:11" x14ac:dyDescent="0.3">
      <c r="B270" s="51"/>
      <c r="C270" s="76">
        <v>2</v>
      </c>
      <c r="D270" s="214"/>
      <c r="E270" s="214"/>
      <c r="F270" s="213"/>
      <c r="G270" s="642"/>
      <c r="H270" s="643"/>
      <c r="I270" s="213"/>
      <c r="J270" s="53">
        <f>((((D270*(G270+1.5))+(E270*F270))*G267)*I270)</f>
        <v>0</v>
      </c>
      <c r="K270" s="17"/>
    </row>
    <row r="271" spans="2:11" ht="3.6" customHeight="1" x14ac:dyDescent="0.3">
      <c r="B271" s="51"/>
      <c r="C271" s="47"/>
      <c r="D271" s="354"/>
      <c r="E271" s="67"/>
      <c r="F271" s="354"/>
      <c r="G271" s="639"/>
      <c r="H271" s="639"/>
      <c r="I271" s="48"/>
      <c r="J271" s="49"/>
      <c r="K271" s="17"/>
    </row>
    <row r="272" spans="2:11" x14ac:dyDescent="0.3">
      <c r="B272" s="51"/>
      <c r="C272" s="71"/>
      <c r="D272" s="92" t="s">
        <v>252</v>
      </c>
      <c r="E272" s="227"/>
      <c r="F272" s="92" t="s">
        <v>253</v>
      </c>
      <c r="G272" s="644"/>
      <c r="H272" s="644"/>
      <c r="I272" s="38"/>
      <c r="J272" s="50"/>
      <c r="K272" s="17"/>
    </row>
    <row r="273" spans="2:11" ht="6" customHeight="1" x14ac:dyDescent="0.3">
      <c r="B273" s="51"/>
      <c r="C273" s="71"/>
      <c r="D273" s="39"/>
      <c r="E273" s="38"/>
      <c r="F273" s="73"/>
      <c r="G273" s="74"/>
      <c r="H273" s="74"/>
      <c r="I273" s="38"/>
      <c r="J273" s="50"/>
      <c r="K273" s="17"/>
    </row>
    <row r="274" spans="2:11" x14ac:dyDescent="0.3">
      <c r="B274" s="51"/>
      <c r="C274" s="71"/>
      <c r="D274" s="39" t="s">
        <v>114</v>
      </c>
      <c r="E274" s="39" t="s">
        <v>116</v>
      </c>
      <c r="F274" s="39" t="s">
        <v>254</v>
      </c>
      <c r="G274" s="641" t="s">
        <v>255</v>
      </c>
      <c r="H274" s="641"/>
      <c r="I274" s="39" t="s">
        <v>23</v>
      </c>
      <c r="J274" s="75" t="s">
        <v>9</v>
      </c>
      <c r="K274" s="17"/>
    </row>
    <row r="275" spans="2:11" x14ac:dyDescent="0.3">
      <c r="B275" s="51"/>
      <c r="C275" s="76">
        <v>3</v>
      </c>
      <c r="D275" s="214"/>
      <c r="E275" s="214"/>
      <c r="F275" s="213"/>
      <c r="G275" s="642"/>
      <c r="H275" s="643"/>
      <c r="I275" s="213"/>
      <c r="J275" s="53">
        <f>((((D275*(G275+1.5))+(E275*F275))*G272)*I275)</f>
        <v>0</v>
      </c>
      <c r="K275" s="17"/>
    </row>
    <row r="276" spans="2:11" x14ac:dyDescent="0.3">
      <c r="B276" s="51"/>
      <c r="C276" s="275"/>
      <c r="D276" s="274" t="s">
        <v>119</v>
      </c>
      <c r="E276" s="274"/>
      <c r="F276" s="274"/>
      <c r="G276" s="274"/>
      <c r="H276" s="274"/>
      <c r="I276" s="274"/>
      <c r="J276" s="276">
        <f>SUM(J265,J270,J275)</f>
        <v>0</v>
      </c>
      <c r="K276" s="17"/>
    </row>
    <row r="277" spans="2:11" x14ac:dyDescent="0.3">
      <c r="B277" s="51"/>
      <c r="C277" s="18"/>
      <c r="D277" s="19" t="s">
        <v>70</v>
      </c>
      <c r="E277" s="18"/>
      <c r="F277" s="18"/>
      <c r="G277" s="18"/>
      <c r="H277" s="18"/>
      <c r="I277" s="18"/>
      <c r="J277" s="18"/>
      <c r="K277" s="17"/>
    </row>
    <row r="278" spans="2:11" x14ac:dyDescent="0.3">
      <c r="B278" s="13"/>
      <c r="C278" s="47"/>
      <c r="D278" s="352" t="s">
        <v>293</v>
      </c>
      <c r="E278" s="352" t="s">
        <v>22</v>
      </c>
      <c r="F278" s="635" t="s">
        <v>294</v>
      </c>
      <c r="G278" s="635"/>
      <c r="H278" s="635" t="s">
        <v>295</v>
      </c>
      <c r="I278" s="635"/>
      <c r="J278" s="78" t="s">
        <v>9</v>
      </c>
      <c r="K278" s="17"/>
    </row>
    <row r="279" spans="2:11" x14ac:dyDescent="0.3">
      <c r="B279" s="51"/>
      <c r="C279" s="6">
        <v>1</v>
      </c>
      <c r="D279" s="237" t="s">
        <v>37</v>
      </c>
      <c r="E279" s="238"/>
      <c r="F279" s="676" t="str">
        <f>IF(D279="Yes","Tokio Marine HCC",IF(D279="No","[enter vendor here]"," "))</f>
        <v xml:space="preserve"> </v>
      </c>
      <c r="G279" s="677"/>
      <c r="H279" s="676" t="str">
        <f>IF(D279="Yes",30,IF(D279="No"," "," "))</f>
        <v xml:space="preserve"> </v>
      </c>
      <c r="I279" s="677"/>
      <c r="J279" s="80">
        <f>IFERROR(E279*H279,0)</f>
        <v>0</v>
      </c>
      <c r="K279" s="17"/>
    </row>
    <row r="280" spans="2:11" x14ac:dyDescent="0.3">
      <c r="B280" s="51"/>
      <c r="C280" s="171"/>
      <c r="D280" s="141" t="s">
        <v>296</v>
      </c>
      <c r="E280" s="141"/>
      <c r="F280" s="141"/>
      <c r="G280" s="141"/>
      <c r="H280" s="141"/>
      <c r="I280" s="141"/>
      <c r="J280" s="265">
        <f>J279</f>
        <v>0</v>
      </c>
      <c r="K280" s="17"/>
    </row>
    <row r="281" spans="2:11" x14ac:dyDescent="0.3">
      <c r="B281" s="51"/>
      <c r="C281" s="20"/>
      <c r="D281" s="19" t="s">
        <v>256</v>
      </c>
      <c r="E281" s="20"/>
      <c r="F281" s="20"/>
      <c r="G281" s="20"/>
      <c r="H281" s="20"/>
      <c r="I281" s="20"/>
      <c r="J281" s="20"/>
      <c r="K281" s="17"/>
    </row>
    <row r="282" spans="2:11" x14ac:dyDescent="0.3">
      <c r="B282" s="13"/>
      <c r="C282" s="47"/>
      <c r="D282" s="660" t="s">
        <v>121</v>
      </c>
      <c r="E282" s="660"/>
      <c r="F282" s="228" t="s">
        <v>122</v>
      </c>
      <c r="G282" s="228" t="s">
        <v>8</v>
      </c>
      <c r="H282" s="228"/>
      <c r="I282" s="228"/>
      <c r="J282" s="78" t="s">
        <v>9</v>
      </c>
      <c r="K282" s="17"/>
    </row>
    <row r="283" spans="2:11" x14ac:dyDescent="0.3">
      <c r="B283" s="51"/>
      <c r="C283" s="81">
        <v>1</v>
      </c>
      <c r="D283" s="645" t="s">
        <v>123</v>
      </c>
      <c r="E283" s="646"/>
      <c r="F283" s="229"/>
      <c r="G283" s="217"/>
      <c r="H283" s="217"/>
      <c r="I283" s="217"/>
      <c r="J283" s="281">
        <f>F283*G283</f>
        <v>0</v>
      </c>
      <c r="K283" s="17"/>
    </row>
    <row r="284" spans="2:11" x14ac:dyDescent="0.3">
      <c r="B284" s="51"/>
      <c r="C284" s="7">
        <v>2</v>
      </c>
      <c r="D284" s="592" t="s">
        <v>257</v>
      </c>
      <c r="E284" s="593"/>
      <c r="F284" s="231"/>
      <c r="G284" s="358"/>
      <c r="H284" s="358"/>
      <c r="I284" s="358"/>
      <c r="J284" s="292">
        <f>F284*G284</f>
        <v>0</v>
      </c>
      <c r="K284" s="17"/>
    </row>
    <row r="285" spans="2:11" x14ac:dyDescent="0.3">
      <c r="B285" s="51"/>
      <c r="C285" s="7">
        <v>3</v>
      </c>
      <c r="D285" s="592" t="s">
        <v>124</v>
      </c>
      <c r="E285" s="593"/>
      <c r="F285" s="231"/>
      <c r="G285" s="358"/>
      <c r="H285" s="358"/>
      <c r="I285" s="358"/>
      <c r="J285" s="292">
        <f>F285*G285</f>
        <v>0</v>
      </c>
      <c r="K285" s="17"/>
    </row>
    <row r="286" spans="2:11" x14ac:dyDescent="0.3">
      <c r="B286" s="51"/>
      <c r="C286" s="7">
        <v>4</v>
      </c>
      <c r="D286" s="592"/>
      <c r="E286" s="593"/>
      <c r="F286" s="231"/>
      <c r="G286" s="358"/>
      <c r="H286" s="358"/>
      <c r="I286" s="358"/>
      <c r="J286" s="292">
        <f t="shared" ref="J286:J292" si="34">F286*G286</f>
        <v>0</v>
      </c>
      <c r="K286" s="17"/>
    </row>
    <row r="287" spans="2:11" x14ac:dyDescent="0.3">
      <c r="B287" s="51"/>
      <c r="C287" s="7">
        <v>5</v>
      </c>
      <c r="D287" s="645"/>
      <c r="E287" s="646"/>
      <c r="F287" s="231"/>
      <c r="G287" s="358"/>
      <c r="H287" s="358"/>
      <c r="I287" s="358"/>
      <c r="J287" s="292">
        <f t="shared" si="34"/>
        <v>0</v>
      </c>
      <c r="K287" s="17"/>
    </row>
    <row r="288" spans="2:11" x14ac:dyDescent="0.3">
      <c r="B288" s="51"/>
      <c r="C288" s="7">
        <v>6</v>
      </c>
      <c r="D288" s="592"/>
      <c r="E288" s="593"/>
      <c r="F288" s="231"/>
      <c r="G288" s="358"/>
      <c r="H288" s="358"/>
      <c r="I288" s="358"/>
      <c r="J288" s="292">
        <f t="shared" si="34"/>
        <v>0</v>
      </c>
      <c r="K288" s="17"/>
    </row>
    <row r="289" spans="2:11" x14ac:dyDescent="0.3">
      <c r="B289" s="51"/>
      <c r="C289" s="7">
        <v>7</v>
      </c>
      <c r="D289" s="592"/>
      <c r="E289" s="593"/>
      <c r="F289" s="231"/>
      <c r="G289" s="358"/>
      <c r="H289" s="358"/>
      <c r="I289" s="358"/>
      <c r="J289" s="292">
        <f t="shared" si="34"/>
        <v>0</v>
      </c>
      <c r="K289" s="17"/>
    </row>
    <row r="290" spans="2:11" x14ac:dyDescent="0.3">
      <c r="B290" s="51"/>
      <c r="C290" s="7">
        <v>8</v>
      </c>
      <c r="D290" s="592"/>
      <c r="E290" s="593"/>
      <c r="F290" s="231"/>
      <c r="G290" s="358"/>
      <c r="H290" s="358"/>
      <c r="I290" s="358"/>
      <c r="J290" s="292">
        <f t="shared" si="34"/>
        <v>0</v>
      </c>
      <c r="K290" s="17"/>
    </row>
    <row r="291" spans="2:11" x14ac:dyDescent="0.3">
      <c r="B291" s="51"/>
      <c r="C291" s="7">
        <v>9</v>
      </c>
      <c r="D291" s="645"/>
      <c r="E291" s="646"/>
      <c r="F291" s="231"/>
      <c r="G291" s="358"/>
      <c r="H291" s="358"/>
      <c r="I291" s="358"/>
      <c r="J291" s="292">
        <f t="shared" si="34"/>
        <v>0</v>
      </c>
      <c r="K291" s="17"/>
    </row>
    <row r="292" spans="2:11" x14ac:dyDescent="0.3">
      <c r="B292" s="51"/>
      <c r="C292" s="7">
        <v>10</v>
      </c>
      <c r="D292" s="592"/>
      <c r="E292" s="593"/>
      <c r="F292" s="231"/>
      <c r="G292" s="358"/>
      <c r="H292" s="358"/>
      <c r="I292" s="358"/>
      <c r="J292" s="292">
        <f t="shared" si="34"/>
        <v>0</v>
      </c>
      <c r="K292" s="17"/>
    </row>
    <row r="293" spans="2:11" x14ac:dyDescent="0.3">
      <c r="B293" s="51"/>
      <c r="C293" s="171"/>
      <c r="D293" s="141" t="s">
        <v>125</v>
      </c>
      <c r="E293" s="141"/>
      <c r="F293" s="141"/>
      <c r="G293" s="141"/>
      <c r="H293" s="141"/>
      <c r="I293" s="141"/>
      <c r="J293" s="265">
        <f>SUM(J283:J292)</f>
        <v>0</v>
      </c>
      <c r="K293" s="17"/>
    </row>
    <row r="294" spans="2:11" x14ac:dyDescent="0.3">
      <c r="B294" s="51"/>
      <c r="C294" s="20"/>
      <c r="D294" s="19" t="s">
        <v>126</v>
      </c>
      <c r="E294" s="20"/>
      <c r="F294" s="20"/>
      <c r="G294" s="20"/>
      <c r="H294" s="20"/>
      <c r="I294" s="20"/>
      <c r="J294" s="20"/>
      <c r="K294" s="17"/>
    </row>
    <row r="295" spans="2:11" x14ac:dyDescent="0.3">
      <c r="B295" s="51"/>
      <c r="C295" s="47"/>
      <c r="D295" s="352" t="s">
        <v>121</v>
      </c>
      <c r="E295" s="635" t="s">
        <v>258</v>
      </c>
      <c r="F295" s="635"/>
      <c r="G295" s="72" t="s">
        <v>127</v>
      </c>
      <c r="H295" s="72" t="s">
        <v>8</v>
      </c>
      <c r="I295" s="72"/>
      <c r="J295" s="77" t="s">
        <v>9</v>
      </c>
      <c r="K295" s="17"/>
    </row>
    <row r="296" spans="2:11" x14ac:dyDescent="0.3">
      <c r="B296" s="51"/>
      <c r="C296" s="81">
        <v>1</v>
      </c>
      <c r="D296" s="358" t="s">
        <v>292</v>
      </c>
      <c r="E296" s="636"/>
      <c r="F296" s="637"/>
      <c r="G296" s="358"/>
      <c r="H296" s="358"/>
      <c r="I296" s="358"/>
      <c r="J296" s="44">
        <f>G296*H296</f>
        <v>0</v>
      </c>
      <c r="K296" s="17"/>
    </row>
    <row r="297" spans="2:11" x14ac:dyDescent="0.3">
      <c r="B297" s="51"/>
      <c r="C297" s="7"/>
      <c r="D297" s="358"/>
      <c r="E297" s="638"/>
      <c r="F297" s="638"/>
      <c r="G297" s="358"/>
      <c r="H297" s="358"/>
      <c r="I297" s="361"/>
      <c r="J297" s="44">
        <f>G297*H297</f>
        <v>0</v>
      </c>
      <c r="K297" s="17"/>
    </row>
    <row r="298" spans="2:11" x14ac:dyDescent="0.3">
      <c r="B298" s="51"/>
      <c r="C298" s="172"/>
      <c r="D298" s="173" t="s">
        <v>128</v>
      </c>
      <c r="E298" s="174"/>
      <c r="F298" s="362"/>
      <c r="G298" s="174"/>
      <c r="H298" s="174"/>
      <c r="I298" s="174"/>
      <c r="J298" s="265">
        <f>SUM(J296:J297)</f>
        <v>0</v>
      </c>
      <c r="K298" s="17"/>
    </row>
    <row r="299" spans="2:11" ht="12" customHeight="1" x14ac:dyDescent="0.3">
      <c r="B299" s="57"/>
      <c r="C299" s="25"/>
      <c r="D299" s="25"/>
      <c r="E299" s="25"/>
      <c r="F299" s="25"/>
      <c r="G299" s="25"/>
      <c r="H299" s="25"/>
      <c r="I299" s="25"/>
      <c r="J299" s="25"/>
      <c r="K299" s="26"/>
    </row>
    <row r="300" spans="2:11" ht="12" customHeight="1" x14ac:dyDescent="0.3"/>
    <row r="301" spans="2:11" ht="12" customHeight="1" x14ac:dyDescent="0.4">
      <c r="B301" s="9"/>
      <c r="C301" s="10"/>
      <c r="D301" s="11"/>
      <c r="E301" s="10"/>
      <c r="F301" s="10"/>
      <c r="G301" s="10"/>
      <c r="H301" s="10"/>
      <c r="I301" s="10"/>
      <c r="J301" s="10"/>
      <c r="K301" s="12"/>
    </row>
    <row r="302" spans="2:11" ht="15.6" x14ac:dyDescent="0.3">
      <c r="B302" s="13"/>
      <c r="C302" s="59"/>
      <c r="D302" s="60" t="s">
        <v>262</v>
      </c>
      <c r="E302" s="61"/>
      <c r="F302" s="61"/>
      <c r="G302" s="61"/>
      <c r="H302" s="61"/>
      <c r="I302" s="61"/>
      <c r="J302" s="65">
        <f>SUM(J212, J229,J242, J247)</f>
        <v>0</v>
      </c>
      <c r="K302" s="17"/>
    </row>
    <row r="303" spans="2:11" ht="6" customHeight="1" x14ac:dyDescent="0.3">
      <c r="B303" s="13"/>
      <c r="C303" s="20"/>
      <c r="D303" s="20"/>
      <c r="E303" s="20"/>
      <c r="F303" s="20"/>
      <c r="G303" s="20"/>
      <c r="H303" s="20"/>
      <c r="I303" s="20"/>
      <c r="J303" s="21"/>
      <c r="K303" s="17"/>
    </row>
    <row r="304" spans="2:11" ht="15.6" x14ac:dyDescent="0.3">
      <c r="B304" s="13"/>
      <c r="C304" s="59"/>
      <c r="D304" s="60" t="s">
        <v>263</v>
      </c>
      <c r="E304" s="61"/>
      <c r="F304" s="61"/>
      <c r="G304" s="61"/>
      <c r="H304" s="61"/>
      <c r="I304" s="61"/>
      <c r="J304" s="65">
        <f>SUM(J259, J276, J280,J293, J298)</f>
        <v>0</v>
      </c>
      <c r="K304" s="17"/>
    </row>
    <row r="305" spans="2:11" ht="6" customHeight="1" x14ac:dyDescent="0.3">
      <c r="B305" s="13"/>
      <c r="C305" s="20"/>
      <c r="D305" s="20"/>
      <c r="E305" s="20"/>
      <c r="F305" s="20"/>
      <c r="G305" s="20"/>
      <c r="H305" s="20"/>
      <c r="I305" s="20"/>
      <c r="J305" s="21"/>
      <c r="K305" s="17"/>
    </row>
    <row r="306" spans="2:11" ht="15.6" x14ac:dyDescent="0.3">
      <c r="B306" s="13"/>
      <c r="C306" s="62"/>
      <c r="D306" s="63" t="s">
        <v>264</v>
      </c>
      <c r="E306" s="64"/>
      <c r="F306" s="64"/>
      <c r="G306" s="64"/>
      <c r="H306" s="64"/>
      <c r="I306" s="64"/>
      <c r="J306" s="66">
        <f>J302+J304</f>
        <v>0</v>
      </c>
      <c r="K306" s="17"/>
    </row>
    <row r="307" spans="2:11" ht="12" customHeight="1" x14ac:dyDescent="0.3">
      <c r="B307" s="24"/>
      <c r="C307" s="25"/>
      <c r="D307" s="25"/>
      <c r="E307" s="25"/>
      <c r="F307" s="25"/>
      <c r="G307" s="25"/>
      <c r="H307" s="25"/>
      <c r="I307" s="25"/>
      <c r="J307" s="25"/>
      <c r="K307" s="26"/>
    </row>
    <row r="308" spans="2:11" ht="12" customHeight="1" x14ac:dyDescent="0.3"/>
    <row r="309" spans="2:11" ht="21" x14ac:dyDescent="0.4">
      <c r="B309" s="33"/>
      <c r="C309" s="34"/>
      <c r="D309" s="35" t="s">
        <v>136</v>
      </c>
      <c r="E309" s="34"/>
      <c r="F309" s="34"/>
      <c r="G309" s="34"/>
      <c r="H309" s="34"/>
      <c r="I309" s="34"/>
      <c r="J309" s="34"/>
      <c r="K309" s="36"/>
    </row>
    <row r="310" spans="2:11" ht="12" customHeight="1" x14ac:dyDescent="0.3"/>
    <row r="311" spans="2:11" ht="12" customHeight="1" x14ac:dyDescent="0.4">
      <c r="B311" s="9"/>
      <c r="C311" s="10"/>
      <c r="D311" s="11"/>
      <c r="E311" s="10"/>
      <c r="F311" s="10"/>
      <c r="G311" s="10"/>
      <c r="H311" s="10"/>
      <c r="I311" s="10"/>
      <c r="J311" s="10"/>
      <c r="K311" s="12"/>
    </row>
    <row r="312" spans="2:11" ht="15.6" x14ac:dyDescent="0.3">
      <c r="B312" s="13"/>
      <c r="C312" s="14"/>
      <c r="D312" s="239" t="s">
        <v>55</v>
      </c>
      <c r="E312" s="16"/>
      <c r="F312" s="16"/>
      <c r="G312" s="16"/>
      <c r="H312" s="16"/>
      <c r="I312" s="16"/>
      <c r="J312" s="16"/>
      <c r="K312" s="17"/>
    </row>
    <row r="313" spans="2:11" ht="12" customHeight="1" x14ac:dyDescent="0.3">
      <c r="B313" s="13"/>
      <c r="C313" s="18"/>
      <c r="D313" s="19"/>
      <c r="E313" s="18"/>
      <c r="F313" s="18"/>
      <c r="G313" s="18"/>
      <c r="H313" s="18"/>
      <c r="I313" s="18"/>
      <c r="J313" s="18"/>
      <c r="K313" s="17"/>
    </row>
    <row r="314" spans="2:11" x14ac:dyDescent="0.3">
      <c r="B314" s="13"/>
      <c r="C314" s="4"/>
      <c r="D314" s="5" t="s">
        <v>130</v>
      </c>
      <c r="E314" s="360"/>
      <c r="F314" s="360"/>
      <c r="G314" s="360"/>
      <c r="H314" s="360"/>
      <c r="I314" s="360"/>
      <c r="J314" s="355" t="s">
        <v>9</v>
      </c>
      <c r="K314" s="17"/>
    </row>
    <row r="315" spans="2:11" x14ac:dyDescent="0.3">
      <c r="B315" s="13"/>
      <c r="C315" s="6"/>
      <c r="D315" s="96" t="s">
        <v>43</v>
      </c>
      <c r="E315" s="98"/>
      <c r="F315" s="98"/>
      <c r="G315" s="98"/>
      <c r="H315" s="99"/>
      <c r="I315" s="607">
        <f>J68</f>
        <v>0</v>
      </c>
      <c r="J315" s="608"/>
      <c r="K315" s="17"/>
    </row>
    <row r="316" spans="2:11" x14ac:dyDescent="0.3">
      <c r="B316" s="13"/>
      <c r="C316" s="7"/>
      <c r="D316" s="97" t="s">
        <v>63</v>
      </c>
      <c r="E316" s="100"/>
      <c r="F316" s="100"/>
      <c r="G316" s="100"/>
      <c r="H316" s="101"/>
      <c r="I316" s="594">
        <f>J70</f>
        <v>0</v>
      </c>
      <c r="J316" s="595"/>
      <c r="K316" s="17"/>
    </row>
    <row r="317" spans="2:11" x14ac:dyDescent="0.3">
      <c r="B317" s="13"/>
      <c r="C317" s="7"/>
      <c r="D317" s="97" t="s">
        <v>266</v>
      </c>
      <c r="E317" s="100"/>
      <c r="F317" s="100"/>
      <c r="G317" s="100"/>
      <c r="H317" s="101"/>
      <c r="I317" s="594">
        <f>J302</f>
        <v>0</v>
      </c>
      <c r="J317" s="595"/>
      <c r="K317" s="17"/>
    </row>
    <row r="318" spans="2:11" x14ac:dyDescent="0.3">
      <c r="B318" s="13"/>
      <c r="C318" s="7"/>
      <c r="D318" s="97" t="s">
        <v>259</v>
      </c>
      <c r="E318" s="100"/>
      <c r="F318" s="100"/>
      <c r="G318" s="100"/>
      <c r="H318" s="101"/>
      <c r="I318" s="594">
        <f>J304</f>
        <v>0</v>
      </c>
      <c r="J318" s="595"/>
      <c r="K318" s="17"/>
    </row>
    <row r="319" spans="2:11" x14ac:dyDescent="0.3">
      <c r="B319" s="13"/>
      <c r="C319" s="7"/>
      <c r="D319" s="97" t="s">
        <v>2</v>
      </c>
      <c r="E319" s="100"/>
      <c r="F319" s="100"/>
      <c r="G319" s="100"/>
      <c r="H319" s="101"/>
      <c r="I319" s="594">
        <f>J183</f>
        <v>0</v>
      </c>
      <c r="J319" s="595"/>
      <c r="K319" s="17"/>
    </row>
    <row r="320" spans="2:11" x14ac:dyDescent="0.3">
      <c r="B320" s="13"/>
      <c r="C320" s="7"/>
      <c r="D320" s="97" t="s">
        <v>97</v>
      </c>
      <c r="E320" s="100"/>
      <c r="F320" s="100"/>
      <c r="G320" s="100"/>
      <c r="H320" s="101"/>
      <c r="I320" s="594">
        <f>J185</f>
        <v>0</v>
      </c>
      <c r="J320" s="595"/>
      <c r="K320" s="17"/>
    </row>
    <row r="321" spans="2:11" x14ac:dyDescent="0.3">
      <c r="B321" s="13"/>
      <c r="C321" s="7"/>
      <c r="D321" s="97" t="s">
        <v>154</v>
      </c>
      <c r="E321" s="100"/>
      <c r="F321" s="100"/>
      <c r="G321" s="100"/>
      <c r="H321" s="101"/>
      <c r="I321" s="594">
        <f>J187</f>
        <v>0</v>
      </c>
      <c r="J321" s="595"/>
      <c r="K321" s="17"/>
    </row>
    <row r="322" spans="2:11" x14ac:dyDescent="0.3">
      <c r="B322" s="13"/>
      <c r="C322" s="7"/>
      <c r="D322" s="97" t="s">
        <v>239</v>
      </c>
      <c r="E322" s="100"/>
      <c r="F322" s="100"/>
      <c r="G322" s="100"/>
      <c r="H322" s="101"/>
      <c r="I322" s="594">
        <f>J189</f>
        <v>0</v>
      </c>
      <c r="J322" s="595"/>
      <c r="K322" s="17"/>
    </row>
    <row r="323" spans="2:11" x14ac:dyDescent="0.3">
      <c r="B323" s="13"/>
      <c r="C323" s="7"/>
      <c r="D323" s="97" t="s">
        <v>243</v>
      </c>
      <c r="E323" s="100"/>
      <c r="F323" s="100"/>
      <c r="G323" s="100"/>
      <c r="H323" s="101"/>
      <c r="I323" s="594">
        <f>J191</f>
        <v>0</v>
      </c>
      <c r="J323" s="595"/>
      <c r="K323" s="17"/>
    </row>
    <row r="324" spans="2:11" x14ac:dyDescent="0.3">
      <c r="B324" s="13"/>
      <c r="C324" s="7"/>
      <c r="D324" s="97"/>
      <c r="E324" s="109"/>
      <c r="F324" s="356"/>
      <c r="G324" s="356"/>
      <c r="H324" s="357"/>
      <c r="I324" s="594"/>
      <c r="J324" s="595"/>
      <c r="K324" s="17"/>
    </row>
    <row r="325" spans="2:11" x14ac:dyDescent="0.3">
      <c r="B325" s="13"/>
      <c r="C325" s="7"/>
      <c r="D325" s="97"/>
      <c r="E325" s="100"/>
      <c r="F325" s="100"/>
      <c r="G325" s="100"/>
      <c r="H325" s="101"/>
      <c r="I325" s="594"/>
      <c r="J325" s="595"/>
      <c r="K325" s="17"/>
    </row>
    <row r="326" spans="2:11" x14ac:dyDescent="0.3">
      <c r="B326" s="13"/>
      <c r="C326" s="7"/>
      <c r="D326" s="97"/>
      <c r="E326" s="100"/>
      <c r="F326" s="100"/>
      <c r="G326" s="100"/>
      <c r="H326" s="101"/>
      <c r="I326" s="594"/>
      <c r="J326" s="595"/>
      <c r="K326" s="17"/>
    </row>
    <row r="327" spans="2:11" x14ac:dyDescent="0.3">
      <c r="B327" s="13"/>
      <c r="C327" s="102"/>
      <c r="D327" s="103" t="s">
        <v>133</v>
      </c>
      <c r="E327" s="103"/>
      <c r="F327" s="103"/>
      <c r="G327" s="103"/>
      <c r="H327" s="103"/>
      <c r="I327" s="650">
        <f>SUM(I315:J326)</f>
        <v>0</v>
      </c>
      <c r="J327" s="651"/>
      <c r="K327" s="17"/>
    </row>
    <row r="328" spans="2:11" x14ac:dyDescent="0.3">
      <c r="B328" s="13"/>
      <c r="C328" s="104"/>
      <c r="D328" s="105" t="s">
        <v>134</v>
      </c>
      <c r="E328" s="105"/>
      <c r="F328" s="105"/>
      <c r="G328" s="105"/>
      <c r="H328" s="105"/>
      <c r="I328" s="652">
        <f>SUM(I315:J318,I320:J323)</f>
        <v>0</v>
      </c>
      <c r="J328" s="653"/>
      <c r="K328" s="17"/>
    </row>
    <row r="329" spans="2:11" x14ac:dyDescent="0.3">
      <c r="B329" s="13"/>
      <c r="C329" s="106"/>
      <c r="D329" s="121" t="str">
        <f>VLOOKUP(D312,Lists!B25:C29,2,FALSE)</f>
        <v xml:space="preserve">   </v>
      </c>
      <c r="E329" s="121"/>
      <c r="F329" s="121"/>
      <c r="G329" s="121"/>
      <c r="H329" s="121"/>
      <c r="I329" s="674">
        <v>0</v>
      </c>
      <c r="J329" s="675"/>
      <c r="K329" s="17"/>
    </row>
    <row r="330" spans="2:11" x14ac:dyDescent="0.3">
      <c r="B330" s="13"/>
      <c r="C330" s="107"/>
      <c r="D330" s="108" t="s">
        <v>136</v>
      </c>
      <c r="E330" s="108"/>
      <c r="F330" s="108"/>
      <c r="G330" s="108"/>
      <c r="H330" s="108"/>
      <c r="I330" s="656">
        <f>IFERROR(I328*I329,I328*0)</f>
        <v>0</v>
      </c>
      <c r="J330" s="657"/>
      <c r="K330" s="17"/>
    </row>
    <row r="331" spans="2:11" ht="12" customHeight="1" x14ac:dyDescent="0.3">
      <c r="B331" s="24"/>
      <c r="C331" s="89"/>
      <c r="D331" s="89"/>
      <c r="E331" s="89"/>
      <c r="F331" s="89"/>
      <c r="G331" s="89"/>
      <c r="H331" s="89"/>
      <c r="I331" s="89"/>
      <c r="J331" s="89"/>
      <c r="K331" s="26"/>
    </row>
    <row r="332" spans="2:11" ht="12" customHeight="1" x14ac:dyDescent="0.3">
      <c r="C332" s="1"/>
      <c r="D332" s="1"/>
      <c r="E332" s="1"/>
      <c r="F332" s="1"/>
      <c r="G332" s="1"/>
      <c r="H332" s="1"/>
      <c r="I332" s="1"/>
      <c r="J332" s="1"/>
    </row>
    <row r="333" spans="2:11" ht="12" customHeight="1" x14ac:dyDescent="0.4">
      <c r="B333" s="9"/>
      <c r="C333" s="10"/>
      <c r="D333" s="11"/>
      <c r="E333" s="10"/>
      <c r="F333" s="10"/>
      <c r="G333" s="10"/>
      <c r="H333" s="10"/>
      <c r="I333" s="10"/>
      <c r="J333" s="10"/>
      <c r="K333" s="111"/>
    </row>
    <row r="334" spans="2:11" ht="15.6" x14ac:dyDescent="0.3">
      <c r="B334" s="13"/>
      <c r="C334" s="59"/>
      <c r="D334" s="60" t="s">
        <v>137</v>
      </c>
      <c r="E334" s="61"/>
      <c r="F334" s="61"/>
      <c r="G334" s="61"/>
      <c r="H334" s="61"/>
      <c r="I334" s="61"/>
      <c r="J334" s="65">
        <f>I327</f>
        <v>0</v>
      </c>
      <c r="K334" s="88"/>
    </row>
    <row r="335" spans="2:11" ht="6" customHeight="1" x14ac:dyDescent="0.3">
      <c r="B335" s="13"/>
      <c r="C335" s="20"/>
      <c r="D335" s="20"/>
      <c r="E335" s="20"/>
      <c r="F335" s="20"/>
      <c r="G335" s="20"/>
      <c r="H335" s="20"/>
      <c r="I335" s="20"/>
      <c r="J335" s="21"/>
      <c r="K335" s="88"/>
    </row>
    <row r="336" spans="2:11" ht="15.6" x14ac:dyDescent="0.3">
      <c r="B336" s="13"/>
      <c r="C336" s="59"/>
      <c r="D336" s="60" t="s">
        <v>138</v>
      </c>
      <c r="E336" s="61"/>
      <c r="F336" s="61"/>
      <c r="G336" s="61"/>
      <c r="H336" s="61"/>
      <c r="I336" s="61"/>
      <c r="J336" s="65">
        <f>I330</f>
        <v>0</v>
      </c>
      <c r="K336" s="88"/>
    </row>
    <row r="337" spans="2:11" ht="6" customHeight="1" x14ac:dyDescent="0.3">
      <c r="B337" s="13"/>
      <c r="C337" s="20"/>
      <c r="D337" s="20"/>
      <c r="E337" s="20"/>
      <c r="F337" s="20"/>
      <c r="G337" s="20"/>
      <c r="H337" s="20"/>
      <c r="I337" s="20"/>
      <c r="J337" s="21"/>
      <c r="K337" s="88"/>
    </row>
    <row r="338" spans="2:11" ht="15.6" x14ac:dyDescent="0.3">
      <c r="B338" s="13"/>
      <c r="C338" s="62"/>
      <c r="D338" s="63" t="s">
        <v>297</v>
      </c>
      <c r="E338" s="64"/>
      <c r="F338" s="64"/>
      <c r="G338" s="64"/>
      <c r="H338" s="64"/>
      <c r="I338" s="64"/>
      <c r="J338" s="66">
        <f>(J334+J336)</f>
        <v>0</v>
      </c>
      <c r="K338" s="88"/>
    </row>
    <row r="339" spans="2:11" ht="12" customHeight="1" x14ac:dyDescent="0.3">
      <c r="B339" s="24"/>
      <c r="C339" s="25"/>
      <c r="D339" s="25"/>
      <c r="E339" s="25"/>
      <c r="F339" s="25"/>
      <c r="G339" s="25"/>
      <c r="H339" s="25"/>
      <c r="I339" s="25"/>
      <c r="J339" s="25"/>
      <c r="K339" s="26"/>
    </row>
  </sheetData>
  <mergeCells count="252">
    <mergeCell ref="D80:E80"/>
    <mergeCell ref="I80:J80"/>
    <mergeCell ref="D81:E81"/>
    <mergeCell ref="I81:J81"/>
    <mergeCell ref="D82:E82"/>
    <mergeCell ref="I82:J82"/>
    <mergeCell ref="C2:J2"/>
    <mergeCell ref="G5:H5"/>
    <mergeCell ref="I5:J5"/>
    <mergeCell ref="C4:D4"/>
    <mergeCell ref="E4:J4"/>
    <mergeCell ref="E6:F6"/>
    <mergeCell ref="G6:H6"/>
    <mergeCell ref="I6:J6"/>
    <mergeCell ref="G7:H7"/>
    <mergeCell ref="I7:J7"/>
    <mergeCell ref="E8:F8"/>
    <mergeCell ref="G8:H8"/>
    <mergeCell ref="I8:J8"/>
    <mergeCell ref="E15:J15"/>
    <mergeCell ref="D86:E86"/>
    <mergeCell ref="I86:J86"/>
    <mergeCell ref="D87:E87"/>
    <mergeCell ref="I87:J87"/>
    <mergeCell ref="D88:E88"/>
    <mergeCell ref="I88:J88"/>
    <mergeCell ref="D83:E83"/>
    <mergeCell ref="I83:J83"/>
    <mergeCell ref="D84:E84"/>
    <mergeCell ref="I84:J84"/>
    <mergeCell ref="D85:E85"/>
    <mergeCell ref="I85:J85"/>
    <mergeCell ref="D98:E98"/>
    <mergeCell ref="I98:J98"/>
    <mergeCell ref="D99:E99"/>
    <mergeCell ref="I99:J99"/>
    <mergeCell ref="D100:E100"/>
    <mergeCell ref="I100:J100"/>
    <mergeCell ref="D89:E89"/>
    <mergeCell ref="I89:J89"/>
    <mergeCell ref="D90:E90"/>
    <mergeCell ref="I90:J90"/>
    <mergeCell ref="I91:J91"/>
    <mergeCell ref="D97:E97"/>
    <mergeCell ref="I97:J97"/>
    <mergeCell ref="D104:E104"/>
    <mergeCell ref="I104:J104"/>
    <mergeCell ref="D105:E105"/>
    <mergeCell ref="I105:J105"/>
    <mergeCell ref="D106:E106"/>
    <mergeCell ref="I106:J106"/>
    <mergeCell ref="D101:E101"/>
    <mergeCell ref="I101:J101"/>
    <mergeCell ref="D102:E102"/>
    <mergeCell ref="I102:J102"/>
    <mergeCell ref="D103:E103"/>
    <mergeCell ref="I103:J103"/>
    <mergeCell ref="D110:E110"/>
    <mergeCell ref="I110:J110"/>
    <mergeCell ref="D111:E111"/>
    <mergeCell ref="I111:J111"/>
    <mergeCell ref="D112:E112"/>
    <mergeCell ref="I112:J112"/>
    <mergeCell ref="D107:E107"/>
    <mergeCell ref="I107:J107"/>
    <mergeCell ref="D108:E108"/>
    <mergeCell ref="I108:J108"/>
    <mergeCell ref="D109:E109"/>
    <mergeCell ref="I109:J109"/>
    <mergeCell ref="D116:E116"/>
    <mergeCell ref="I116:J116"/>
    <mergeCell ref="D117:E117"/>
    <mergeCell ref="I117:J117"/>
    <mergeCell ref="D118:E118"/>
    <mergeCell ref="I118:J118"/>
    <mergeCell ref="D113:E113"/>
    <mergeCell ref="I113:J113"/>
    <mergeCell ref="D114:E114"/>
    <mergeCell ref="I114:J114"/>
    <mergeCell ref="D115:E115"/>
    <mergeCell ref="I115:J115"/>
    <mergeCell ref="D122:E122"/>
    <mergeCell ref="I122:J122"/>
    <mergeCell ref="D123:E123"/>
    <mergeCell ref="I123:J123"/>
    <mergeCell ref="D124:E124"/>
    <mergeCell ref="I124:J124"/>
    <mergeCell ref="D119:E119"/>
    <mergeCell ref="I119:J119"/>
    <mergeCell ref="D120:E120"/>
    <mergeCell ref="I120:J120"/>
    <mergeCell ref="D121:E121"/>
    <mergeCell ref="I121:J121"/>
    <mergeCell ref="I128:J128"/>
    <mergeCell ref="D134:E134"/>
    <mergeCell ref="I134:J134"/>
    <mergeCell ref="D135:E135"/>
    <mergeCell ref="I135:J135"/>
    <mergeCell ref="D136:E136"/>
    <mergeCell ref="I136:J136"/>
    <mergeCell ref="D125:E125"/>
    <mergeCell ref="I125:J125"/>
    <mergeCell ref="D126:E126"/>
    <mergeCell ref="I126:J126"/>
    <mergeCell ref="D127:E127"/>
    <mergeCell ref="I127:J127"/>
    <mergeCell ref="D140:E140"/>
    <mergeCell ref="I140:J140"/>
    <mergeCell ref="D141:E141"/>
    <mergeCell ref="I141:J141"/>
    <mergeCell ref="D142:E142"/>
    <mergeCell ref="I142:J142"/>
    <mergeCell ref="D137:E137"/>
    <mergeCell ref="I137:J137"/>
    <mergeCell ref="D138:E138"/>
    <mergeCell ref="I138:J138"/>
    <mergeCell ref="D139:E139"/>
    <mergeCell ref="I139:J139"/>
    <mergeCell ref="D152:E152"/>
    <mergeCell ref="I152:J152"/>
    <mergeCell ref="D153:E153"/>
    <mergeCell ref="I153:J153"/>
    <mergeCell ref="D154:E154"/>
    <mergeCell ref="I154:J154"/>
    <mergeCell ref="D143:E143"/>
    <mergeCell ref="I143:J143"/>
    <mergeCell ref="D144:E144"/>
    <mergeCell ref="I144:J144"/>
    <mergeCell ref="I145:J145"/>
    <mergeCell ref="D151:E151"/>
    <mergeCell ref="I151:J151"/>
    <mergeCell ref="D158:E158"/>
    <mergeCell ref="I158:J158"/>
    <mergeCell ref="D159:E159"/>
    <mergeCell ref="I159:J159"/>
    <mergeCell ref="D160:E160"/>
    <mergeCell ref="I160:J160"/>
    <mergeCell ref="D155:E155"/>
    <mergeCell ref="I155:J155"/>
    <mergeCell ref="D156:E156"/>
    <mergeCell ref="I156:J156"/>
    <mergeCell ref="D157:E157"/>
    <mergeCell ref="I157:J157"/>
    <mergeCell ref="D170:E170"/>
    <mergeCell ref="I170:J170"/>
    <mergeCell ref="D171:E171"/>
    <mergeCell ref="I171:J171"/>
    <mergeCell ref="D172:E172"/>
    <mergeCell ref="I172:J172"/>
    <mergeCell ref="D161:E161"/>
    <mergeCell ref="I161:J161"/>
    <mergeCell ref="I162:J162"/>
    <mergeCell ref="D168:E168"/>
    <mergeCell ref="I168:J168"/>
    <mergeCell ref="D169:E169"/>
    <mergeCell ref="I169:J169"/>
    <mergeCell ref="D176:E176"/>
    <mergeCell ref="I176:J176"/>
    <mergeCell ref="D177:E177"/>
    <mergeCell ref="I177:J177"/>
    <mergeCell ref="D178:E178"/>
    <mergeCell ref="I178:J178"/>
    <mergeCell ref="D173:E173"/>
    <mergeCell ref="I173:J173"/>
    <mergeCell ref="D174:E174"/>
    <mergeCell ref="I174:J174"/>
    <mergeCell ref="D175:E175"/>
    <mergeCell ref="I175:J175"/>
    <mergeCell ref="C208:C209"/>
    <mergeCell ref="D208:D209"/>
    <mergeCell ref="C210:C211"/>
    <mergeCell ref="D210:D211"/>
    <mergeCell ref="G214:H214"/>
    <mergeCell ref="G215:H215"/>
    <mergeCell ref="I179:J179"/>
    <mergeCell ref="C202:C203"/>
    <mergeCell ref="D202:D203"/>
    <mergeCell ref="C204:C205"/>
    <mergeCell ref="D204:D205"/>
    <mergeCell ref="C206:C207"/>
    <mergeCell ref="D206:D207"/>
    <mergeCell ref="E200:J200"/>
    <mergeCell ref="G224:H224"/>
    <mergeCell ref="G225:H225"/>
    <mergeCell ref="G227:H227"/>
    <mergeCell ref="G228:H228"/>
    <mergeCell ref="D231:E231"/>
    <mergeCell ref="D232:E232"/>
    <mergeCell ref="G217:H217"/>
    <mergeCell ref="G218:H218"/>
    <mergeCell ref="G219:H219"/>
    <mergeCell ref="G220:H220"/>
    <mergeCell ref="G222:H222"/>
    <mergeCell ref="G223:H223"/>
    <mergeCell ref="D239:E239"/>
    <mergeCell ref="D240:E240"/>
    <mergeCell ref="D241:E241"/>
    <mergeCell ref="E244:F244"/>
    <mergeCell ref="E245:F245"/>
    <mergeCell ref="E246:F246"/>
    <mergeCell ref="D233:E233"/>
    <mergeCell ref="D234:E234"/>
    <mergeCell ref="D235:E235"/>
    <mergeCell ref="D236:E236"/>
    <mergeCell ref="D237:E237"/>
    <mergeCell ref="D238:E238"/>
    <mergeCell ref="G269:H269"/>
    <mergeCell ref="G270:H270"/>
    <mergeCell ref="G271:H271"/>
    <mergeCell ref="G272:H272"/>
    <mergeCell ref="G274:H274"/>
    <mergeCell ref="G275:H275"/>
    <mergeCell ref="G261:H261"/>
    <mergeCell ref="G262:H262"/>
    <mergeCell ref="G264:H264"/>
    <mergeCell ref="G265:H265"/>
    <mergeCell ref="G266:H266"/>
    <mergeCell ref="G267:H267"/>
    <mergeCell ref="D284:E284"/>
    <mergeCell ref="D285:E285"/>
    <mergeCell ref="D286:E286"/>
    <mergeCell ref="D287:E287"/>
    <mergeCell ref="D288:E288"/>
    <mergeCell ref="D289:E289"/>
    <mergeCell ref="F278:G278"/>
    <mergeCell ref="H278:I278"/>
    <mergeCell ref="F279:G279"/>
    <mergeCell ref="H279:I279"/>
    <mergeCell ref="D282:E282"/>
    <mergeCell ref="D283:E283"/>
    <mergeCell ref="I315:J315"/>
    <mergeCell ref="I316:J316"/>
    <mergeCell ref="I317:J317"/>
    <mergeCell ref="I318:J318"/>
    <mergeCell ref="I319:J319"/>
    <mergeCell ref="I320:J320"/>
    <mergeCell ref="D290:E290"/>
    <mergeCell ref="D291:E291"/>
    <mergeCell ref="D292:E292"/>
    <mergeCell ref="E295:F295"/>
    <mergeCell ref="E296:F296"/>
    <mergeCell ref="E297:F297"/>
    <mergeCell ref="I327:J327"/>
    <mergeCell ref="I328:J328"/>
    <mergeCell ref="I329:J329"/>
    <mergeCell ref="I330:J330"/>
    <mergeCell ref="I321:J321"/>
    <mergeCell ref="I322:J322"/>
    <mergeCell ref="I323:J323"/>
    <mergeCell ref="I324:J324"/>
    <mergeCell ref="I325:J325"/>
    <mergeCell ref="I326:J326"/>
  </mergeCells>
  <conditionalFormatting sqref="F98:F127">
    <cfRule type="containsText" dxfId="5" priority="1" operator="containsText" text="Yes">
      <formula>NOT(ISERROR(SEARCH("Yes",F98)))</formula>
    </cfRule>
  </conditionalFormatting>
  <dataValidations count="2">
    <dataValidation showInputMessage="1" showErrorMessage="1" sqref="I329:J329" xr:uid="{00000000-0002-0000-0300-000000000000}"/>
    <dataValidation type="custom" showInputMessage="1" showErrorMessage="1" sqref="F279" xr:uid="{00000000-0002-0000-0300-000001000000}">
      <formula1>D279="No"</formula1>
    </dataValidation>
  </dataValidations>
  <pageMargins left="0.7" right="0.7" top="0.75" bottom="0.75" header="0.3" footer="0.3"/>
  <pageSetup scale="76" fitToHeight="0" orientation="portrait" horizontalDpi="1200" verticalDpi="1200" r:id="rId1"/>
  <headerFooter>
    <oddFooter>&amp;L&amp;D&amp;C&amp;A&amp;R&amp;P</oddFooter>
  </headerFooter>
  <ignoredErrors>
    <ignoredError sqref="H279 F279 J232:J241 J283:J292" unlocked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2000000}">
          <x14:formula1>
            <xm:f>Lists!$B$4:$B$11</xm:f>
          </x14:formula1>
          <xm:sqref>D202:D211</xm:sqref>
        </x14:dataValidation>
        <x14:dataValidation type="list" allowBlank="1" showInputMessage="1" showErrorMessage="1" xr:uid="{00000000-0002-0000-0300-000003000000}">
          <x14:formula1>
            <xm:f>Lists!$B$25:$B$29</xm:f>
          </x14:formula1>
          <xm:sqref>D312</xm:sqref>
        </x14:dataValidation>
        <x14:dataValidation type="list" allowBlank="1" showInputMessage="1" showErrorMessage="1" xr:uid="{00000000-0002-0000-0300-000004000000}">
          <x14:formula1>
            <xm:f>Lists!$B$39:$B$41</xm:f>
          </x14:formula1>
          <xm:sqref>D279</xm:sqref>
        </x14:dataValidation>
        <x14:dataValidation type="list" allowBlank="1" showInputMessage="1" showErrorMessage="1" xr:uid="{00000000-0002-0000-0300-000005000000}">
          <x14:formula1>
            <xm:f>Lists!$B$33:$B$35</xm:f>
          </x14:formula1>
          <xm:sqref>D52</xm:sqref>
        </x14:dataValidation>
        <x14:dataValidation type="list" allowBlank="1" showInputMessage="1" showErrorMessage="1" xr:uid="{00000000-0002-0000-0300-000006000000}">
          <x14:formula1>
            <xm:f>Lists!$B$14:$B$15</xm:f>
          </x14:formula1>
          <xm:sqref>F81:F90 F98:F127 F135:F144</xm:sqref>
        </x14:dataValidation>
        <x14:dataValidation type="list" allowBlank="1" showInputMessage="1" showErrorMessage="1" xr:uid="{00000000-0002-0000-0300-000007000000}">
          <x14:formula1>
            <xm:f>Lists!$B$19:$B$21</xm:f>
          </x14:formula1>
          <xm:sqref>D15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5e558f-e7de-47a3-9792-16b155358116" xsi:nil="true"/>
    <SharedWithUsers xmlns="6c5e558f-e7de-47a3-9792-16b155358116">
      <UserInfo>
        <DisplayName>Krauss, Dana</DisplayName>
        <AccountId>75</AccountId>
        <AccountType/>
      </UserInfo>
    </SharedWithUsers>
    <lcf76f155ced4ddcb4097134ff3c332f xmlns="20d50142-6d23-4403-8ae2-9057a2c5c00e">
      <Terms xmlns="http://schemas.microsoft.com/office/infopath/2007/PartnerControls"/>
    </lcf76f155ced4ddcb4097134ff3c332f>
    <MediaLengthInSeconds xmlns="20d50142-6d23-4403-8ae2-9057a2c5c00e" xsi:nil="true"/>
    <_Flow_SignoffStatus xmlns="20d50142-6d23-4403-8ae2-9057a2c5c00e" xsi:nil="true"/>
    <_dlc_DocId xmlns="6c5e558f-e7de-47a3-9792-16b155358116">XMZSPD5F325D-1766360336-491475</_dlc_DocId>
    <_dlc_DocIdUrl xmlns="6c5e558f-e7de-47a3-9792-16b155358116">
      <Url>https://crdfglobal.sharepoint.com/sites/CostPointCMI/_layouts/15/DocIdRedir.aspx?ID=XMZSPD5F325D-1766360336-491475</Url>
      <Description>XMZSPD5F325D-1766360336-491475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F60D95C2574694D85263AC894275371" ma:contentTypeVersion="31" ma:contentTypeDescription="Create a new document." ma:contentTypeScope="" ma:versionID="b4c5d60efd705a6cfd6ae12517af49b0">
  <xsd:schema xmlns:xsd="http://www.w3.org/2001/XMLSchema" xmlns:xs="http://www.w3.org/2001/XMLSchema" xmlns:p="http://schemas.microsoft.com/office/2006/metadata/properties" xmlns:ns2="6c5e558f-e7de-47a3-9792-16b155358116" xmlns:ns3="20d50142-6d23-4403-8ae2-9057a2c5c00e" targetNamespace="http://schemas.microsoft.com/office/2006/metadata/properties" ma:root="true" ma:fieldsID="d173975f95d58cbef142f5be8c19d3ce" ns2:_="" ns3:_="">
    <xsd:import namespace="6c5e558f-e7de-47a3-9792-16b155358116"/>
    <xsd:import namespace="20d50142-6d23-4403-8ae2-9057a2c5c00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_Flow_SignoffStatus"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5e558f-e7de-47a3-9792-16b15535811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f8c0d5f-d284-4406-9747-6eeb25dc54cd}" ma:internalName="TaxCatchAll" ma:showField="CatchAllData" ma:web="6c5e558f-e7de-47a3-9792-16b1553581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d50142-6d23-4403-8ae2-9057a2c5c0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bd5f298-1e24-4768-94fc-a8b9045ba2dd"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B4A456-B7ED-4374-BB7A-91EA6E4EADCB}">
  <ds:schemaRefs>
    <ds:schemaRef ds:uri="http://www.w3.org/XML/1998/namespace"/>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20d50142-6d23-4403-8ae2-9057a2c5c00e"/>
    <ds:schemaRef ds:uri="6c5e558f-e7de-47a3-9792-16b155358116"/>
    <ds:schemaRef ds:uri="http://purl.org/dc/terms/"/>
  </ds:schemaRefs>
</ds:datastoreItem>
</file>

<file path=customXml/itemProps2.xml><?xml version="1.0" encoding="utf-8"?>
<ds:datastoreItem xmlns:ds="http://schemas.openxmlformats.org/officeDocument/2006/customXml" ds:itemID="{CE8D27BB-C12A-490C-8E13-2F8439333E02}">
  <ds:schemaRefs>
    <ds:schemaRef ds:uri="http://schemas.microsoft.com/sharepoint/v3/contenttype/forms"/>
  </ds:schemaRefs>
</ds:datastoreItem>
</file>

<file path=customXml/itemProps3.xml><?xml version="1.0" encoding="utf-8"?>
<ds:datastoreItem xmlns:ds="http://schemas.openxmlformats.org/officeDocument/2006/customXml" ds:itemID="{4964F2B2-305E-4692-B5F0-FA759D91D633}">
  <ds:schemaRefs>
    <ds:schemaRef ds:uri="http://schemas.microsoft.com/sharepoint/events"/>
  </ds:schemaRefs>
</ds:datastoreItem>
</file>

<file path=customXml/itemProps4.xml><?xml version="1.0" encoding="utf-8"?>
<ds:datastoreItem xmlns:ds="http://schemas.openxmlformats.org/officeDocument/2006/customXml" ds:itemID="{30E1F163-D0BE-4668-9C89-181C4CAA7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5e558f-e7de-47a3-9792-16b155358116"/>
    <ds:schemaRef ds:uri="20d50142-6d23-4403-8ae2-9057a2c5c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Summary (CRDF)</vt:lpstr>
      <vt:lpstr>Lists</vt:lpstr>
      <vt:lpstr>Budget</vt:lpstr>
      <vt:lpstr>Budget Narrative</vt:lpstr>
      <vt:lpstr>Payments Schedule</vt:lpstr>
      <vt:lpstr>Workplan</vt:lpstr>
      <vt:lpstr>Primary</vt:lpstr>
      <vt:lpstr>Contract</vt:lpstr>
      <vt:lpstr>Subaward (1)</vt:lpstr>
      <vt:lpstr>Subaward (2)</vt:lpstr>
      <vt:lpstr>Subaward (3)</vt:lpstr>
      <vt:lpstr>Subaward (4)</vt:lpstr>
      <vt:lpstr>Costshares</vt:lpstr>
      <vt:lpstr>Training</vt:lpstr>
      <vt:lpstr>Budget!Print_Area</vt:lpstr>
      <vt:lpstr>'Budget Narrative'!Print_Area</vt:lpstr>
      <vt:lpstr>Contract!Print_Area</vt:lpstr>
      <vt:lpstr>Costshares!Print_Area</vt:lpstr>
      <vt:lpstr>Primary!Print_Area</vt:lpstr>
      <vt:lpstr>'Subaward (1)'!Print_Area</vt:lpstr>
      <vt:lpstr>'Subaward (2)'!Print_Area</vt:lpstr>
      <vt:lpstr>'Subaward (3)'!Print_Area</vt:lpstr>
      <vt:lpstr>'Subaward (4)'!Print_Area</vt:lpstr>
      <vt:lpstr>Training!Print_Area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Shipton, Lauren</dc:creator>
  <cp:keywords/>
  <dc:description/>
  <cp:lastModifiedBy>LaBumbard, Meg</cp:lastModifiedBy>
  <cp:revision/>
  <dcterms:created xsi:type="dcterms:W3CDTF">2018-02-13T15:58:48Z</dcterms:created>
  <dcterms:modified xsi:type="dcterms:W3CDTF">2026-04-15T17:25:38Z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0x0101000F60D95C2574694D85263AC894275371</vt:lpwstr>
  </property>
  <property fmtid="{D5CDD505-2E9C-101B-9397-08002B2CF9AE}" pid="3" name="Order">
    <vt:r8>268200</vt:r8>
  </property>
  <property fmtid="{D5CDD505-2E9C-101B-9397-08002B2CF9AE}" pid="4" name="xd_Signature">
    <vt:bool>false</vt:bool>
  </property>
  <property fmtid="{D5CDD505-2E9C-101B-9397-08002B2CF9AE}" pid="5" name="SharedWithUsers">
    <vt:lpwstr>75;#Maxwell, Chris</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AuthorIds_UIVersion_7680">
    <vt:lpwstr>50</vt:lpwstr>
  </property>
  <property fmtid="{D5CDD505-2E9C-101B-9397-08002B2CF9AE}" pid="10" name="_ExtendedDescription">
    <vt:lpwstr/>
  </property>
  <property fmtid="{D5CDD505-2E9C-101B-9397-08002B2CF9AE}" pid="11" name="MediaServiceImageTags">
    <vt:lpwstr/>
  </property>
  <property fmtid="{D5CDD505-2E9C-101B-9397-08002B2CF9AE}" pid="12" name="TriggerFlowInfo">
    <vt:lpwstr/>
  </property>
  <property fmtid="{D5CDD505-2E9C-101B-9397-08002B2CF9AE}" pid="13" name="_dlc_DocIdItemGuid">
    <vt:lpwstr>565541c8-e183-4658-883f-c62133561e15</vt:lpwstr>
  </property>
</Properties>
</file>